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cime.michele\Documents\Ing. Michele Scimè\"/>
    </mc:Choice>
  </mc:AlternateContent>
  <xr:revisionPtr revIDLastSave="0" documentId="8_{3512BE7F-DF35-4EA5-A2F3-5055086BB98A}" xr6:coauthVersionLast="47" xr6:coauthVersionMax="47" xr10:uidLastSave="{00000000-0000-0000-0000-000000000000}"/>
  <workbookProtection lockStructure="1"/>
  <bookViews>
    <workbookView xWindow="-108" yWindow="-108" windowWidth="23256" windowHeight="12456" xr2:uid="{45579DB0-374D-4CB5-84E2-34D3CE582DEE}"/>
  </bookViews>
  <sheets>
    <sheet name="INIZIA QUI" sheetId="5" r:id="rId1"/>
    <sheet name="COSTI_HSE" sheetId="1" r:id="rId2"/>
    <sheet name="BENEFICI_HSE" sheetId="2" r:id="rId3"/>
    <sheet name="CALCOLO_ROI" sheetId="3" r:id="rId4"/>
    <sheet name="SINTESI DATI" sheetId="4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5" i="3" l="1"/>
  <c r="B23" i="2"/>
  <c r="B24" i="2" s="1"/>
  <c r="B10" i="2"/>
  <c r="B41" i="2" s="1"/>
  <c r="B5" i="4"/>
  <c r="B52" i="3"/>
  <c r="B51" i="3"/>
  <c r="C34" i="3"/>
  <c r="B7" i="3"/>
  <c r="B6" i="3"/>
  <c r="B3" i="3"/>
  <c r="B33" i="3"/>
  <c r="B61" i="2"/>
  <c r="B47" i="3" s="1"/>
  <c r="B53" i="2"/>
  <c r="B57" i="2" s="1"/>
  <c r="B50" i="2"/>
  <c r="B47" i="2"/>
  <c r="B46" i="2"/>
  <c r="B3" i="2"/>
  <c r="B37" i="2" s="1"/>
  <c r="B38" i="2" s="1"/>
  <c r="C32" i="1"/>
  <c r="D32" i="1" s="1"/>
  <c r="C31" i="1"/>
  <c r="D31" i="1" s="1"/>
  <c r="C30" i="1"/>
  <c r="D30" i="1" s="1"/>
  <c r="C29" i="1"/>
  <c r="D29" i="1" s="1"/>
  <c r="C28" i="1"/>
  <c r="D28" i="1" s="1"/>
  <c r="C27" i="1"/>
  <c r="D27" i="1" s="1"/>
  <c r="E11" i="1"/>
  <c r="E12" i="1"/>
  <c r="E13" i="1"/>
  <c r="E14" i="1"/>
  <c r="E15" i="1"/>
  <c r="E16" i="1"/>
  <c r="E17" i="1"/>
  <c r="E18" i="1"/>
  <c r="E19" i="1"/>
  <c r="E20" i="1"/>
  <c r="E21" i="1"/>
  <c r="E22" i="1"/>
  <c r="E10" i="1"/>
  <c r="B28" i="2" l="1"/>
  <c r="B29" i="2"/>
  <c r="B42" i="2"/>
  <c r="C35" i="3"/>
  <c r="B43" i="2"/>
  <c r="B30" i="2"/>
  <c r="B32" i="2" s="1"/>
  <c r="B31" i="2"/>
  <c r="B33" i="2" s="1"/>
  <c r="D33" i="1"/>
  <c r="B36" i="1" s="1"/>
  <c r="E23" i="1"/>
  <c r="B35" i="1" s="1"/>
  <c r="B37" i="1" l="1"/>
  <c r="B4" i="3" s="1"/>
  <c r="C32" i="3"/>
  <c r="B34" i="2"/>
  <c r="B56" i="2" s="1"/>
  <c r="B58" i="2" s="1"/>
  <c r="B43" i="1"/>
  <c r="B44" i="1"/>
  <c r="B40" i="1"/>
  <c r="B39" i="1"/>
  <c r="B38" i="1"/>
  <c r="B5" i="3" l="1"/>
  <c r="B17" i="3" s="1"/>
  <c r="B41" i="3" s="1"/>
  <c r="C33" i="3"/>
  <c r="C36" i="3"/>
  <c r="B10" i="3"/>
  <c r="B22" i="3"/>
  <c r="B2" i="4"/>
  <c r="B44" i="3"/>
  <c r="B13" i="3"/>
  <c r="B14" i="3" s="1"/>
  <c r="B40" i="3" s="1"/>
  <c r="B45" i="3"/>
  <c r="B16" i="3"/>
  <c r="B21" i="3"/>
  <c r="B23" i="3"/>
  <c r="B36" i="3"/>
  <c r="B60" i="2"/>
  <c r="B59" i="2"/>
  <c r="B37" i="3" l="1"/>
  <c r="B11" i="3"/>
  <c r="B12" i="3" s="1"/>
  <c r="B48" i="3"/>
  <c r="B24" i="3"/>
  <c r="B3" i="4"/>
  <c r="B4" i="4" s="1"/>
  <c r="B43" i="3"/>
  <c r="B15" i="3"/>
  <c r="B42" i="3" s="1"/>
  <c r="B26" i="3"/>
  <c r="B46" i="3" s="1"/>
  <c r="B25" i="3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<sst xmlns="http://schemas.openxmlformats.org/spreadsheetml/2006/main" count="298" uniqueCount="253">
  <si>
    <t>Etichetta</t>
  </si>
  <si>
    <t>Valore/Formula</t>
  </si>
  <si>
    <t>Note</t>
  </si>
  <si>
    <t>Dipendenti totali</t>
  </si>
  <si>
    <t>Numero addetti esposti (FTE)</t>
  </si>
  <si>
    <t>Ore lavorate annue (totali)</t>
  </si>
  <si>
    <t>Somma di tutte le ore lavorate</t>
  </si>
  <si>
    <t>Costo orario medio (€)</t>
  </si>
  <si>
    <t>Costo orario lordo medio del personale</t>
  </si>
  <si>
    <t>Orizzonte di analisi (anni)</t>
  </si>
  <si>
    <t>1 di default (annuo); usa 3–5 per business case</t>
  </si>
  <si>
    <t>Voce di costo diretto</t>
  </si>
  <si>
    <t>Cella Q.tà</t>
  </si>
  <si>
    <t>Cella Costo unit. (€)</t>
  </si>
  <si>
    <t>Cella Frequenza (anni)</t>
  </si>
  <si>
    <t>Costo annuo (€)</t>
  </si>
  <si>
    <t>Formazione obbligatoria lavoratori</t>
  </si>
  <si>
    <t>Aggiornamento preposti/dirigenti</t>
  </si>
  <si>
    <t>Addestramenti specifici (es. lavori in quota)</t>
  </si>
  <si>
    <t>DPI (per persona/anno)</t>
  </si>
  <si>
    <t>Sorveglianza sanitaria (visite/anno)</t>
  </si>
  <si>
    <t>RSPP esterno / consulenza HSE (canone)</t>
  </si>
  <si>
    <t>Audit interni ISO 45001</t>
  </si>
  <si>
    <t>Audit ente certificatore</t>
  </si>
  <si>
    <t>Aggiornamento DVR/DUVRI</t>
  </si>
  <si>
    <t>Segnaletica, attrezzature emergenza</t>
  </si>
  <si>
    <t>Software/Gestionali HSE (licenze)</t>
  </si>
  <si>
    <t>Manutenzioni preventive di sicurezza</t>
  </si>
  <si>
    <t>Altri costi diretti (specificare)</t>
  </si>
  <si>
    <t>Totale Costi Diretti annui</t>
  </si>
  <si>
    <t>Voce di costo indiretto</t>
  </si>
  <si>
    <t>Cella Ore/anno</t>
  </si>
  <si>
    <t>Cella Costo orario (€)</t>
  </si>
  <si>
    <t>Formula</t>
  </si>
  <si>
    <t>Riunioni HSE/Comitati</t>
  </si>
  <si>
    <t>Toolbox meeting</t>
  </si>
  <si>
    <t>Tempo interno audit/inspection</t>
  </si>
  <si>
    <t>Tempo interno gestione incidenti/near miss</t>
  </si>
  <si>
    <t>Tempo interno procedure/documenti</t>
  </si>
  <si>
    <t>Altri costi indiretti (specificare)</t>
  </si>
  <si>
    <t>Totale Costi Indiretti annui</t>
  </si>
  <si>
    <t>Totale Costi Diretti annui (€)</t>
  </si>
  <si>
    <t>Totale Costi Indiretti annui (€)</t>
  </si>
  <si>
    <t>Investimento HSE annuo (€)</t>
  </si>
  <si>
    <t>Investimento HSE su orizzonte (anni) (€)</t>
  </si>
  <si>
    <t>Costo HSE per ora lavorata (€)</t>
  </si>
  <si>
    <t>Costo HSE per dipendente (€)</t>
  </si>
  <si>
    <t>Scopo</t>
  </si>
  <si>
    <t>% Diretti su Totale</t>
  </si>
  <si>
    <t>quota costi diretti</t>
  </si>
  <si>
    <t>% Indiretti su Totale</t>
  </si>
  <si>
    <t>quota costi indiretti</t>
  </si>
  <si>
    <t>Parametri generali (INPUT)</t>
  </si>
  <si>
    <t>Costi diretti (INPUT + calcolo annuo)</t>
  </si>
  <si>
    <t>Costo annuo</t>
  </si>
  <si>
    <t>Controlli di coerenza</t>
  </si>
  <si>
    <t>Consigli pratici d’uso</t>
  </si>
  <si>
    <t>Costi indiretti (INPUT + calcolo)</t>
  </si>
  <si>
    <t>Parametri di baseline (INPUT)</t>
  </si>
  <si>
    <t>Premio INAIL attuale (€ / anno)</t>
  </si>
  <si>
    <t>Importo annuo corrente</t>
  </si>
  <si>
    <t>Riduzione INAIL attesa (OT23) %</t>
  </si>
  <si>
    <t>Inserire in forma decimale</t>
  </si>
  <si>
    <t>N° infortuni/anno (baseline)</t>
  </si>
  <si>
    <t>Media ultimi 3 anni</t>
  </si>
  <si>
    <t>N° infortuni/anno (post-intervento)</t>
  </si>
  <si>
    <t>Stima anno obiettivo</t>
  </si>
  <si>
    <t>Giornate perse per infortunio (baseline)</t>
  </si>
  <si>
    <t>Somma giorni/anno</t>
  </si>
  <si>
    <t>Giornate perse per infortunio (post)</t>
  </si>
  <si>
    <t>Costo medio giorno perso (€)</t>
  </si>
  <si>
    <t>Costo orario medio × ore/giorno</t>
  </si>
  <si>
    <t>Fattore costi indiretti infortunio %</t>
  </si>
  <si>
    <t>Mark-up costi indiretti (2° livello)</t>
  </si>
  <si>
    <t>Valore margine orario (€)</t>
  </si>
  <si>
    <t>Margine lordo/ora (o valore ora produttiva)</t>
  </si>
  <si>
    <t>Incremento produttività %</t>
  </si>
  <si>
    <t>% ore produttive recuperate</t>
  </si>
  <si>
    <t>Giornate assenteismo non infortunio (baseline)</t>
  </si>
  <si>
    <t>Escluse quelle INAIL</t>
  </si>
  <si>
    <t>Giornate assenteismo non infortunio (post)</t>
  </si>
  <si>
    <t>Stima dopo interventi HSE</t>
  </si>
  <si>
    <t>Costo medio sostituzione/turnover (€)</t>
  </si>
  <si>
    <t>Se vuoi monetizzare riduzione turnover</t>
  </si>
  <si>
    <t>Riduzione attesa turnover %</t>
  </si>
  <si>
    <t>Facoltativo</t>
  </si>
  <si>
    <t>Sanzioni/Contenziosi (baseline €/anno)</t>
  </si>
  <si>
    <t>Sanzioni/Contenziosi (post €/anno)</t>
  </si>
  <si>
    <t>Beneficio reputazionale/commerciale (€)</t>
  </si>
  <si>
    <t>Extra ricavi × margine atteso</t>
  </si>
  <si>
    <t>Premio INAIL post</t>
  </si>
  <si>
    <t>Beneficio annuo INAIL (€)</t>
  </si>
  <si>
    <r>
      <t xml:space="preserve">Monetizzazione su </t>
    </r>
    <r>
      <rPr>
        <b/>
        <sz val="11"/>
        <color theme="1"/>
        <rFont val="Calibri"/>
        <family val="2"/>
      </rPr>
      <t>giorni persi</t>
    </r>
    <r>
      <rPr>
        <sz val="11"/>
        <color theme="1"/>
        <rFont val="Calibri"/>
        <family val="2"/>
      </rPr>
      <t xml:space="preserve"> × </t>
    </r>
    <r>
      <rPr>
        <b/>
        <sz val="11"/>
        <color theme="1"/>
        <rFont val="Calibri"/>
        <family val="2"/>
      </rPr>
      <t>costo giorno</t>
    </r>
    <r>
      <rPr>
        <sz val="11"/>
        <color theme="1"/>
        <rFont val="Calibri"/>
        <family val="2"/>
      </rPr>
      <t xml:space="preserve"> + </t>
    </r>
    <r>
      <rPr>
        <b/>
        <sz val="11"/>
        <color theme="1"/>
        <rFont val="Calibri"/>
        <family val="2"/>
      </rPr>
      <t>indiretti</t>
    </r>
    <r>
      <rPr>
        <sz val="11"/>
        <color theme="1"/>
        <rFont val="Calibri"/>
        <family val="2"/>
      </rPr>
      <t xml:space="preserve">; confronto </t>
    </r>
    <r>
      <rPr>
        <b/>
        <sz val="11"/>
        <color theme="1"/>
        <rFont val="Calibri"/>
        <family val="2"/>
      </rPr>
      <t>baseline vs post</t>
    </r>
    <r>
      <rPr>
        <sz val="11"/>
        <color theme="1"/>
        <rFont val="Calibri"/>
        <family val="2"/>
      </rPr>
      <t>.</t>
    </r>
  </si>
  <si>
    <t>Costo diretto infortuni (baseline)</t>
  </si>
  <si>
    <t>Costo diretto infortuni (post)</t>
  </si>
  <si>
    <t>Indiretti baseline</t>
  </si>
  <si>
    <t>Indiretti post</t>
  </si>
  <si>
    <t>Costo totale baseline</t>
  </si>
  <si>
    <t>Costo totale post</t>
  </si>
  <si>
    <t>Beneficio annuo infortuni (€)</t>
  </si>
  <si>
    <t>Ore recuperate (da % produttività)</t>
  </si>
  <si>
    <t>Beneficio da efficienza (€)</t>
  </si>
  <si>
    <t>Costo baseline assenteismo</t>
  </si>
  <si>
    <t>Costo post assenteismo</t>
  </si>
  <si>
    <t>Beneficio assenteismo (€)</t>
  </si>
  <si>
    <t>F) Beneficio 5 – Turnover (facoltativo)</t>
  </si>
  <si>
    <t>Costo turnover baseline</t>
  </si>
  <si>
    <t>Beneficio turnover (€)</t>
  </si>
  <si>
    <t>Beneficio sanzioni/contenziosi (€)</t>
  </si>
  <si>
    <t>Beneficio reputazionale (€)</t>
  </si>
  <si>
    <t>I) Riepilogo benefici annui</t>
  </si>
  <si>
    <t>Totale benefici diretti (€)</t>
  </si>
  <si>
    <t>Benefici reputazionali (€)</t>
  </si>
  <si>
    <t>Totale benefici annui (€)</t>
  </si>
  <si>
    <t>Benefici per ora lavorata (€)</t>
  </si>
  <si>
    <t>Benefici per dipendente (€)</t>
  </si>
  <si>
    <t>Coerente con COSTI_HSE</t>
  </si>
  <si>
    <t>Beneficio 1 – Riduzione Premio INAIL</t>
  </si>
  <si>
    <r>
      <t xml:space="preserve">Inserisci </t>
    </r>
    <r>
      <rPr>
        <b/>
        <sz val="10"/>
        <color theme="1"/>
        <rFont val="Calibri"/>
        <family val="2"/>
      </rPr>
      <t>Quantità</t>
    </r>
    <r>
      <rPr>
        <sz val="10"/>
        <color theme="1"/>
        <rFont val="Calibri"/>
        <family val="2"/>
      </rPr>
      <t xml:space="preserve"> e </t>
    </r>
    <r>
      <rPr>
        <b/>
        <sz val="10"/>
        <color theme="1"/>
        <rFont val="Calibri"/>
        <family val="2"/>
      </rPr>
      <t>Costo unitario</t>
    </r>
    <r>
      <rPr>
        <sz val="10"/>
        <color theme="1"/>
        <rFont val="Calibri"/>
        <family val="2"/>
      </rPr>
      <t xml:space="preserve">. Se il costo è ricorrente ogni </t>
    </r>
    <r>
      <rPr>
        <i/>
        <sz val="10"/>
        <color theme="1"/>
        <rFont val="Calibri"/>
        <family val="2"/>
      </rPr>
      <t>n</t>
    </r>
    <r>
      <rPr>
        <sz val="10"/>
        <color theme="1"/>
        <rFont val="Calibri"/>
        <family val="2"/>
      </rPr>
      <t xml:space="preserve"> anni (es. audit ente certificatore triennale), metti la </t>
    </r>
    <r>
      <rPr>
        <b/>
        <sz val="10"/>
        <color theme="1"/>
        <rFont val="Calibri"/>
        <family val="2"/>
      </rPr>
      <t>Frequenza (anni)</t>
    </r>
    <r>
      <rPr>
        <sz val="10"/>
        <color theme="1"/>
        <rFont val="Calibri"/>
        <family val="2"/>
      </rPr>
      <t>: il modello lo annualizza.</t>
    </r>
  </si>
  <si>
    <r>
      <t xml:space="preserve">Monetizziamo il tempo interno dedicato a sicurezza (riunioni, audit, toolbox, formazione on-the-job). Le formule usano il </t>
    </r>
    <r>
      <rPr>
        <b/>
        <sz val="10"/>
        <color theme="1"/>
        <rFont val="Calibri"/>
        <family val="2"/>
      </rPr>
      <t>costo orario medio (B4)</t>
    </r>
    <r>
      <rPr>
        <sz val="10"/>
        <color theme="1"/>
        <rFont val="Calibri"/>
        <family val="2"/>
      </rPr>
      <t>.</t>
    </r>
  </si>
  <si>
    <r>
      <t>Scala le voci</t>
    </r>
    <r>
      <rPr>
        <sz val="10"/>
        <color theme="1"/>
        <rFont val="Calibri"/>
        <family val="2"/>
      </rPr>
      <t>: se hai più categorie DPI o più tipologie di addestramento, duplica le righe (11, 10, ecc.) e aggiorna il totale.</t>
    </r>
  </si>
  <si>
    <r>
      <t>Annualizza tutto</t>
    </r>
    <r>
      <rPr>
        <sz val="10"/>
        <color theme="1"/>
        <rFont val="Calibri"/>
        <family val="2"/>
      </rPr>
      <t xml:space="preserve">: usa la </t>
    </r>
    <r>
      <rPr>
        <b/>
        <sz val="10"/>
        <color theme="1"/>
        <rFont val="Calibri"/>
        <family val="2"/>
      </rPr>
      <t>Frequenza (anni)</t>
    </r>
    <r>
      <rPr>
        <sz val="10"/>
        <color theme="1"/>
        <rFont val="Calibri"/>
        <family val="2"/>
      </rPr>
      <t xml:space="preserve"> per spese non annuali (audit ente, attrezzature, segnaletica).</t>
    </r>
  </si>
  <si>
    <r>
      <t>Traccia per centro di costo</t>
    </r>
    <r>
      <rPr>
        <sz val="10"/>
        <color theme="1"/>
        <rFont val="Calibri"/>
        <family val="2"/>
      </rPr>
      <t xml:space="preserve">: se lavori per reparti/cantieri, aggiungi una colonna “Centro” e usa </t>
    </r>
    <r>
      <rPr>
        <b/>
        <sz val="10"/>
        <color theme="1"/>
        <rFont val="Calibri"/>
        <family val="2"/>
      </rPr>
      <t>SOMMA.SE</t>
    </r>
    <r>
      <rPr>
        <sz val="10"/>
        <color theme="1"/>
        <rFont val="Calibri"/>
        <family val="2"/>
      </rPr>
      <t xml:space="preserve"> per viste perimetrate.</t>
    </r>
  </si>
  <si>
    <r>
      <t>Congela i parametri</t>
    </r>
    <r>
      <rPr>
        <sz val="10"/>
        <color theme="1"/>
        <rFont val="Calibri"/>
        <family val="2"/>
      </rPr>
      <t xml:space="preserve">: cella </t>
    </r>
    <r>
      <rPr>
        <b/>
        <sz val="10"/>
        <color theme="1"/>
        <rFont val="Calibri"/>
        <family val="2"/>
      </rPr>
      <t>B4</t>
    </r>
    <r>
      <rPr>
        <sz val="10"/>
        <color theme="1"/>
        <rFont val="Calibri"/>
        <family val="2"/>
      </rPr>
      <t xml:space="preserve"> (costo orario medio) è chiave per monetizzare i tempi interni.</t>
    </r>
  </si>
  <si>
    <t>Beneficio 2 – Riduzione costi infortuni</t>
  </si>
  <si>
    <t>Beneficio 3 – Efficienza produttiva (ore recuperate × margine orario)</t>
  </si>
  <si>
    <t>Beneficio 4 – Assenteismo non infortunio</t>
  </si>
  <si>
    <t>Beneficio 6 – Sanzioni e contenziosi</t>
  </si>
  <si>
    <t>Beneficio 7 – Reputazione/Commerciale (facoltativo)</t>
  </si>
  <si>
    <t>totale benefici su più anni</t>
  </si>
  <si>
    <t>Importato automaticamente</t>
  </si>
  <si>
    <t>Totale diretto + indiretto</t>
  </si>
  <si>
    <t>Benefici HSE annui (€)</t>
  </si>
  <si>
    <t>Totale diretto + reputazionale</t>
  </si>
  <si>
    <t>Ore lavorate annue</t>
  </si>
  <si>
    <t>Per calcolo €/h</t>
  </si>
  <si>
    <t>Per calcolo €/persona</t>
  </si>
  <si>
    <t>Formula / Calcolo</t>
  </si>
  <si>
    <t>Descrizione</t>
  </si>
  <si>
    <t>Quota investimento per ora di lavoro</t>
  </si>
  <si>
    <t>Beneficio per ora lavorata (€)</t>
  </si>
  <si>
    <t>Rendimento HSE per ora di lavoro</t>
  </si>
  <si>
    <t>Margine netto per ora (€)</t>
  </si>
  <si>
    <t>Differenza tra beneficio e costo</t>
  </si>
  <si>
    <t>ROI annuale (%)</t>
  </si>
  <si>
    <t>ROI espresso in forma decimale</t>
  </si>
  <si>
    <t>ROI annuale (%) formato</t>
  </si>
  <si>
    <t>Versione leggibile (%)</t>
  </si>
  <si>
    <t>Payback period (anni)</t>
  </si>
  <si>
    <t>Tempo di ritorno investimento</t>
  </si>
  <si>
    <t>Valore totale su orizzonte (€)</t>
  </si>
  <si>
    <t>Beneficio netto × anni di analisi</t>
  </si>
  <si>
    <t>ROI cumulato su orizzonte</t>
  </si>
  <si>
    <t>ROI complessivo pluriennale</t>
  </si>
  <si>
    <t>Punto di pareggio (€/anno)</t>
  </si>
  <si>
    <t>Costo annuale investimento</t>
  </si>
  <si>
    <t>Beneficio minimo per ROI = 0 (€)</t>
  </si>
  <si>
    <t>Stesso valore: break-even quando Benefici = Costi</t>
  </si>
  <si>
    <t>Beneficio minimo per ROI = 1 (€)</t>
  </si>
  <si>
    <t>Benefici doppi rispetto ai costi</t>
  </si>
  <si>
    <t>Beneficio attuale (€)</t>
  </si>
  <si>
    <t>Dato reale / stimato</t>
  </si>
  <si>
    <t>Scostamento vs Break-even (€)</t>
  </si>
  <si>
    <t>Positivo → investimento redditizio</t>
  </si>
  <si>
    <t>Scostamento % vs Break-even</t>
  </si>
  <si>
    <t>Margine di sicurezza sull’equilibrio</t>
  </si>
  <si>
    <t>Questo blocco serve per simulare due condizioni:</t>
  </si>
  <si>
    <t>Voce</t>
  </si>
  <si>
    <t>Scenario A – Senza sistema</t>
  </si>
  <si>
    <t>Scenario B – Con sistema</t>
  </si>
  <si>
    <t>Formula / Descrizione</t>
  </si>
  <si>
    <t>Costi annui HSE (€)</t>
  </si>
  <si>
    <t>Basi di confronto</t>
  </si>
  <si>
    <t>Benefici totali (€)</t>
  </si>
  <si>
    <t>Scenario A non produce benefici misurati</t>
  </si>
  <si>
    <t>Infortuni/anno</t>
  </si>
  <si>
    <t>Ridotti dopo implementazione</t>
  </si>
  <si>
    <t>Premio INAIL (€)</t>
  </si>
  <si>
    <t>Riduzione premio OT23</t>
  </si>
  <si>
    <t>ROI (%)</t>
  </si>
  <si>
    <t>ROI negativo vs positivo</t>
  </si>
  <si>
    <t>Differenza ROI (%)</t>
  </si>
  <si>
    <t>Gap economico tra i due scenari</t>
  </si>
  <si>
    <t>Indicatore</t>
  </si>
  <si>
    <t>Formula / Collegamento</t>
  </si>
  <si>
    <t>Interpretazione</t>
  </si>
  <si>
    <t>Rendimento economico annuo</t>
  </si>
  <si>
    <t>ROI cumulato (n anni)</t>
  </si>
  <si>
    <t>Rendimento complessivo su periodo</t>
  </si>
  <si>
    <t>Payback (anni)</t>
  </si>
  <si>
    <t>Tempo necessario per recuperare l’investimento</t>
  </si>
  <si>
    <t>Benefici totali (€/anno)</t>
  </si>
  <si>
    <t>Valore economico delle azioni HSE</t>
  </si>
  <si>
    <t>Investimento HSE (€/anno)</t>
  </si>
  <si>
    <t>Somma di costi diretti e indiretti</t>
  </si>
  <si>
    <t>Margine netto annuo (€)</t>
  </si>
  <si>
    <t>Differenza Benefici - Costi</t>
  </si>
  <si>
    <t>Scostamento dal break-even (%)</t>
  </si>
  <si>
    <t>Margine di sicurezza</t>
  </si>
  <si>
    <t>Beneficio per dipendente (€)</t>
  </si>
  <si>
    <t>Rendimento medio per lavoratore</t>
  </si>
  <si>
    <t>Produttività aggiuntiva per ora</t>
  </si>
  <si>
    <t>Formula o Fonte</t>
  </si>
  <si>
    <t>Commento</t>
  </si>
  <si>
    <t>LTIFR ridotto del (%)</t>
  </si>
  <si>
    <t>Riduzione frequenza infortuni</t>
  </si>
  <si>
    <t>Tasso assenteismo migliorato (%)</t>
  </si>
  <si>
    <t>Miglioramento benessere organizzativo</t>
  </si>
  <si>
    <t>Indice efficienza energetica o ambientale</t>
  </si>
  <si>
    <t>(facoltativo)</t>
  </si>
  <si>
    <t>Se integrato con ISO 14001 o 50001</t>
  </si>
  <si>
    <t>Parametri di collegamento</t>
  </si>
  <si>
    <t>Analisi economica annuale</t>
  </si>
  <si>
    <t>Break-even e analisi scenari</t>
  </si>
  <si>
    <t>Interpretazione finale</t>
  </si>
  <si>
    <t>Indicatori qualitativi (facoltativi – per report ESG o ISO 45001)</t>
  </si>
  <si>
    <t>Dashboard sintetica (valori chiave per report o slide)</t>
  </si>
  <si>
    <t>Analisi scenario comparativo</t>
  </si>
  <si>
    <r>
      <t xml:space="preserve">💡 </t>
    </r>
    <r>
      <rPr>
        <i/>
        <sz val="10"/>
        <color theme="1"/>
        <rFont val="Calibri"/>
        <family val="2"/>
      </rPr>
      <t>Un ROI &gt; 0 indica rendimento positivo. Un ROI &gt; 1 (100%) significa che l’investimento raddoppia il valore nel periodo analizzato.</t>
    </r>
  </si>
  <si>
    <r>
      <t xml:space="preserve">🔹 </t>
    </r>
    <r>
      <rPr>
        <i/>
        <sz val="10"/>
        <color theme="1"/>
        <rFont val="Calibri"/>
        <family val="2"/>
      </rPr>
      <t>Scenario A</t>
    </r>
    <r>
      <rPr>
        <sz val="10"/>
        <color theme="1"/>
        <rFont val="Calibri"/>
        <family val="2"/>
      </rPr>
      <t>: azienda senza sistema HSE strutturato</t>
    </r>
  </si>
  <si>
    <r>
      <t xml:space="preserve">🔹 </t>
    </r>
    <r>
      <rPr>
        <i/>
        <sz val="10"/>
        <color theme="1"/>
        <rFont val="Calibri"/>
        <family val="2"/>
      </rPr>
      <t>Scenario B</t>
    </r>
    <r>
      <rPr>
        <sz val="10"/>
        <color theme="1"/>
        <rFont val="Calibri"/>
        <family val="2"/>
      </rPr>
      <t>: azienda con sistema HSE evoluto (ISO 45001, UNI 11720, formazione continua)</t>
    </r>
  </si>
  <si>
    <r>
      <t>ROI positivo (&gt;0)</t>
    </r>
    <r>
      <rPr>
        <sz val="10"/>
        <color theme="1"/>
        <rFont val="Calibri"/>
        <family val="2"/>
      </rPr>
      <t xml:space="preserve"> → il sistema HSE è economicamente sostenibile.</t>
    </r>
  </si>
  <si>
    <r>
      <t>ROI &gt;1 (100%)</t>
    </r>
    <r>
      <rPr>
        <sz val="10"/>
        <color theme="1"/>
        <rFont val="Calibri"/>
        <family val="2"/>
      </rPr>
      <t xml:space="preserve"> → la sicurezza genera valore superiore al costo.</t>
    </r>
  </si>
  <si>
    <r>
      <t>Payback &lt; 2 anni</t>
    </r>
    <r>
      <rPr>
        <sz val="10"/>
        <color theme="1"/>
        <rFont val="Calibri"/>
        <family val="2"/>
      </rPr>
      <t xml:space="preserve"> → investimento a rapido ritorno, ottimo indicatore per PMI.</t>
    </r>
  </si>
  <si>
    <r>
      <t>Margine netto annuo positivo</t>
    </r>
    <r>
      <rPr>
        <sz val="10"/>
        <color theme="1"/>
        <rFont val="Calibri"/>
        <family val="2"/>
      </rPr>
      <t xml:space="preserve"> → efficienza operativa migliorata.</t>
    </r>
  </si>
  <si>
    <t>ROI target</t>
  </si>
  <si>
    <t>Valore (€)</t>
  </si>
  <si>
    <t>Investimento HSE annuo</t>
  </si>
  <si>
    <t>Costi totali diretti+indiretti</t>
  </si>
  <si>
    <t>Benefici HSE annui</t>
  </si>
  <si>
    <t>Benefici totali economici</t>
  </si>
  <si>
    <t>ROI (rapporto)</t>
  </si>
  <si>
    <t>Se &gt; 1 → investimento profittevole</t>
  </si>
  <si>
    <t>Break-even economico</t>
  </si>
  <si>
    <t>Questo strumento consente di valutare il ritorno sull’investimento (ROI) generato dalle attività di prevenzione, formazione e miglioramento HSE.
Il calcolo confronta i costi sostenuti per la sicurezza con i benefici economici ottenuti, diretti e indiretti.</t>
  </si>
  <si>
    <t>Tutte le formule sono già impostate: non modificarle.</t>
  </si>
  <si>
    <t>Come usare il foglio</t>
  </si>
  <si>
    <t>Le celle arancio 🔸 sono input → inserisci i tuoi dati.</t>
  </si>
  <si>
    <t>Le celle grigio chiaro 🔹 sono output → vengono calcolate automaticamente.</t>
  </si>
  <si>
    <t>Passaggi operativi</t>
  </si>
  <si>
    <t>1. Inserisci i dati di base</t>
  </si>
  <si>
    <t>Numero lavoratori</t>
  </si>
  <si>
    <t>Costo medio orario</t>
  </si>
  <si>
    <t>Costo totale investimenti HSE (formazione, DPI, audit, consulenze, ecc.)</t>
  </si>
  <si>
    <t>2. Compila i benefici stimati</t>
  </si>
  <si>
    <t>Giorni di assenza evitati</t>
  </si>
  <si>
    <t>Riduzione infortuni (n° e costo medio)</t>
  </si>
  <si>
    <t>Ore produttive recuperate</t>
  </si>
  <si>
    <t>Miglioramenti di efficienza o produttività</t>
  </si>
  <si>
    <t>3. Verifica i risultati automatici</t>
  </si>
  <si>
    <t>Valore economico del miglioramento sicurezza</t>
  </si>
  <si>
    <t>Contatti Aretè Sicurezza
🌐 www.aretesicurezza.blog</t>
  </si>
  <si>
    <t>Areté Sicurezza – HSE e Project Management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</si>
</sst>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168" formatCode="0\ &quot;nr&quot;"/>
    <numFmt numFmtId="170" formatCode="0.00\ &quot;h&quot;"/>
  </numFmts>
  <fonts count="17" x14ac:knownFonts="1"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rgb="FF3F3F76"/>
      <name val="Calibri"/>
      <family val="2"/>
    </font>
    <font>
      <b/>
      <sz val="11"/>
      <color rgb="FF3F3F3F"/>
      <name val="Calibri"/>
      <family val="2"/>
    </font>
    <font>
      <b/>
      <sz val="11"/>
      <color theme="1"/>
      <name val="Calibri"/>
      <family val="2"/>
    </font>
    <font>
      <b/>
      <sz val="13.5"/>
      <color theme="1"/>
      <name val="Calibri"/>
      <family val="2"/>
    </font>
    <font>
      <i/>
      <sz val="11"/>
      <color theme="1"/>
      <name val="Calibri"/>
      <family val="2"/>
    </font>
    <font>
      <sz val="10"/>
      <color theme="1"/>
      <name val="Arial Unicode MS"/>
      <family val="2"/>
    </font>
    <font>
      <u/>
      <sz val="11"/>
      <color theme="10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sz val="10"/>
      <color rgb="FF3F3F76"/>
      <name val="Calibri"/>
      <family val="2"/>
    </font>
    <font>
      <i/>
      <sz val="10"/>
      <color theme="1"/>
      <name val="Calibri"/>
      <family val="2"/>
    </font>
    <font>
      <b/>
      <sz val="10"/>
      <color rgb="FF3F3F3F"/>
      <name val="Calibri"/>
      <family val="2"/>
    </font>
    <font>
      <b/>
      <sz val="10"/>
      <color rgb="FFFA7D00"/>
      <name val="Calibri"/>
      <family val="2"/>
    </font>
    <font>
      <b/>
      <sz val="16"/>
      <color theme="1"/>
      <name val="Calibri"/>
      <family val="2"/>
    </font>
    <font>
      <sz val="36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</fills>
  <borders count="1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  <border>
      <left style="thin">
        <color indexed="64"/>
      </left>
      <right/>
      <top style="thin">
        <color rgb="FF3F3F3F"/>
      </top>
      <bottom style="thin">
        <color rgb="FF7F7F7F"/>
      </bottom>
      <diagonal/>
    </border>
    <border>
      <left/>
      <right style="thin">
        <color indexed="64"/>
      </right>
      <top style="thin">
        <color rgb="FF3F3F3F"/>
      </top>
      <bottom style="thin">
        <color rgb="FF7F7F7F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2" fillId="2" borderId="1" applyNumberFormat="0" applyAlignment="0" applyProtection="0"/>
    <xf numFmtId="0" fontId="3" fillId="3" borderId="2" applyNumberFormat="0" applyAlignment="0" applyProtection="0"/>
    <xf numFmtId="0" fontId="8" fillId="0" borderId="0" applyNumberFormat="0" applyFill="0" applyBorder="0" applyAlignment="0" applyProtection="0"/>
  </cellStyleXfs>
  <cellXfs count="95">
    <xf numFmtId="0" fontId="0" fillId="0" borderId="0" xfId="0"/>
    <xf numFmtId="0" fontId="0" fillId="0" borderId="0" xfId="0" applyAlignment="1">
      <alignment vertical="center" wrapText="1"/>
    </xf>
    <xf numFmtId="0" fontId="4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4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 wrapText="1"/>
    </xf>
    <xf numFmtId="0" fontId="0" fillId="0" borderId="0" xfId="0" applyAlignment="1"/>
    <xf numFmtId="0" fontId="2" fillId="2" borderId="1" xfId="2" applyAlignment="1">
      <alignment horizontal="right" vertical="center" wrapText="1"/>
    </xf>
    <xf numFmtId="44" fontId="2" fillId="2" borderId="1" xfId="2" applyNumberFormat="1" applyAlignment="1">
      <alignment horizontal="right" vertical="center" wrapText="1"/>
    </xf>
    <xf numFmtId="44" fontId="2" fillId="2" borderId="9" xfId="2" applyNumberFormat="1" applyBorder="1" applyAlignment="1">
      <alignment horizontal="right" vertical="center" wrapText="1"/>
    </xf>
    <xf numFmtId="44" fontId="3" fillId="3" borderId="2" xfId="3" applyNumberFormat="1" applyAlignment="1">
      <alignment horizontal="left" vertical="center" wrapText="1"/>
    </xf>
    <xf numFmtId="44" fontId="3" fillId="3" borderId="2" xfId="3" applyNumberFormat="1" applyAlignment="1">
      <alignment horizontal="right" vertical="center" wrapText="1"/>
    </xf>
    <xf numFmtId="44" fontId="3" fillId="3" borderId="2" xfId="3" applyNumberFormat="1"/>
    <xf numFmtId="0" fontId="9" fillId="0" borderId="3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10" fillId="0" borderId="0" xfId="0" applyFont="1" applyAlignment="1">
      <alignment horizontal="left"/>
    </xf>
    <xf numFmtId="0" fontId="9" fillId="0" borderId="3" xfId="0" applyFont="1" applyBorder="1" applyAlignment="1">
      <alignment horizontal="left" vertical="center" wrapText="1"/>
    </xf>
    <xf numFmtId="0" fontId="11" fillId="2" borderId="1" xfId="2" applyFont="1" applyAlignment="1">
      <alignment horizontal="right" vertical="center" wrapText="1"/>
    </xf>
    <xf numFmtId="0" fontId="10" fillId="0" borderId="3" xfId="0" applyFont="1" applyBorder="1" applyAlignment="1">
      <alignment horizontal="left" vertical="center" wrapText="1"/>
    </xf>
    <xf numFmtId="170" fontId="11" fillId="2" borderId="1" xfId="2" applyNumberFormat="1" applyFont="1" applyAlignment="1">
      <alignment horizontal="right" vertical="center" wrapText="1"/>
    </xf>
    <xf numFmtId="44" fontId="11" fillId="2" borderId="1" xfId="2" applyNumberFormat="1" applyFont="1" applyAlignment="1">
      <alignment horizontal="right" vertical="center" wrapText="1"/>
    </xf>
    <xf numFmtId="0" fontId="9" fillId="0" borderId="8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10" fillId="0" borderId="3" xfId="0" applyFont="1" applyBorder="1" applyAlignment="1">
      <alignment horizontal="center" vertical="center"/>
    </xf>
    <xf numFmtId="168" fontId="11" fillId="2" borderId="1" xfId="2" applyNumberFormat="1" applyFont="1" applyAlignment="1">
      <alignment horizontal="left" vertical="center" wrapText="1"/>
    </xf>
    <xf numFmtId="44" fontId="11" fillId="2" borderId="1" xfId="2" applyNumberFormat="1" applyFont="1" applyAlignment="1">
      <alignment horizontal="left" vertical="center" wrapText="1"/>
    </xf>
    <xf numFmtId="0" fontId="11" fillId="2" borderId="1" xfId="2" applyFont="1" applyAlignment="1">
      <alignment horizontal="left" vertical="center" wrapText="1"/>
    </xf>
    <xf numFmtId="44" fontId="13" fillId="3" borderId="2" xfId="3" applyNumberFormat="1" applyFont="1" applyAlignment="1">
      <alignment horizontal="left" vertical="center" wrapText="1"/>
    </xf>
    <xf numFmtId="0" fontId="9" fillId="0" borderId="3" xfId="0" applyFont="1" applyBorder="1" applyAlignment="1"/>
    <xf numFmtId="0" fontId="9" fillId="0" borderId="3" xfId="0" applyFont="1" applyBorder="1" applyAlignment="1">
      <alignment horizontal="right"/>
    </xf>
    <xf numFmtId="44" fontId="9" fillId="0" borderId="3" xfId="0" applyNumberFormat="1" applyFont="1" applyBorder="1" applyAlignment="1">
      <alignment horizontal="left" vertical="center" indent="1"/>
    </xf>
    <xf numFmtId="0" fontId="10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0" borderId="3" xfId="0" applyFont="1" applyBorder="1" applyAlignment="1">
      <alignment horizontal="right" vertical="center" wrapText="1"/>
    </xf>
    <xf numFmtId="44" fontId="10" fillId="0" borderId="3" xfId="0" applyNumberFormat="1" applyFont="1" applyBorder="1" applyAlignment="1">
      <alignment horizontal="left"/>
    </xf>
    <xf numFmtId="44" fontId="13" fillId="3" borderId="2" xfId="3" applyNumberFormat="1" applyFont="1" applyAlignment="1">
      <alignment horizontal="right" vertical="center" wrapText="1"/>
    </xf>
    <xf numFmtId="44" fontId="13" fillId="3" borderId="2" xfId="3" applyNumberFormat="1" applyFont="1"/>
    <xf numFmtId="9" fontId="13" fillId="3" borderId="2" xfId="3" applyNumberFormat="1" applyFont="1" applyAlignment="1">
      <alignment horizontal="right" vertical="center" wrapText="1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left" vertical="center" indent="1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4" fontId="3" fillId="3" borderId="10" xfId="3" applyNumberFormat="1" applyBorder="1" applyAlignment="1">
      <alignment horizontal="left" vertical="center" wrapText="1"/>
    </xf>
    <xf numFmtId="0" fontId="3" fillId="3" borderId="2" xfId="3"/>
    <xf numFmtId="44" fontId="3" fillId="3" borderId="10" xfId="3" applyNumberFormat="1" applyBorder="1"/>
    <xf numFmtId="44" fontId="3" fillId="3" borderId="3" xfId="3" applyNumberFormat="1" applyBorder="1"/>
    <xf numFmtId="44" fontId="3" fillId="3" borderId="3" xfId="3" applyNumberFormat="1" applyBorder="1" applyAlignment="1">
      <alignment horizontal="left" vertical="center" wrapText="1"/>
    </xf>
    <xf numFmtId="44" fontId="3" fillId="3" borderId="3" xfId="3" applyNumberFormat="1" applyBorder="1" applyAlignment="1">
      <alignment horizontal="right" vertical="center" wrapText="1"/>
    </xf>
    <xf numFmtId="44" fontId="3" fillId="3" borderId="3" xfId="3" applyNumberFormat="1" applyBorder="1" applyAlignment="1">
      <alignment horizontal="left" indent="1"/>
    </xf>
    <xf numFmtId="44" fontId="7" fillId="0" borderId="0" xfId="0" applyNumberFormat="1" applyFont="1" applyAlignment="1">
      <alignment vertical="center" wrapText="1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44" fontId="13" fillId="3" borderId="3" xfId="3" applyNumberFormat="1" applyFont="1" applyBorder="1" applyAlignment="1">
      <alignment horizontal="right" vertical="center" wrapText="1"/>
    </xf>
    <xf numFmtId="0" fontId="13" fillId="3" borderId="3" xfId="3" applyFont="1" applyBorder="1" applyAlignment="1">
      <alignment horizontal="right" vertical="center" wrapText="1"/>
    </xf>
    <xf numFmtId="0" fontId="10" fillId="0" borderId="3" xfId="0" applyFont="1" applyBorder="1" applyAlignment="1">
      <alignment horizontal="left"/>
    </xf>
    <xf numFmtId="0" fontId="10" fillId="0" borderId="3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3" fillId="3" borderId="2" xfId="3" applyFont="1" applyAlignment="1">
      <alignment vertical="center" wrapText="1"/>
    </xf>
    <xf numFmtId="44" fontId="13" fillId="3" borderId="2" xfId="3" applyNumberFormat="1" applyFont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9" fillId="0" borderId="7" xfId="0" applyFont="1" applyBorder="1" applyAlignment="1">
      <alignment horizontal="center" vertical="center"/>
    </xf>
    <xf numFmtId="2" fontId="13" fillId="3" borderId="3" xfId="3" applyNumberFormat="1" applyFont="1" applyBorder="1" applyAlignment="1">
      <alignment horizontal="right" vertical="center" wrapText="1"/>
    </xf>
    <xf numFmtId="0" fontId="9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 indent="1"/>
    </xf>
    <xf numFmtId="0" fontId="12" fillId="0" borderId="3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 applyAlignment="1">
      <alignment horizontal="left" vertical="center" indent="2"/>
    </xf>
    <xf numFmtId="0" fontId="13" fillId="3" borderId="3" xfId="3" applyNumberFormat="1" applyFont="1" applyBorder="1" applyAlignment="1">
      <alignment horizontal="right" vertical="center" wrapText="1"/>
    </xf>
    <xf numFmtId="9" fontId="13" fillId="3" borderId="2" xfId="1" applyFont="1" applyFill="1" applyBorder="1" applyAlignment="1">
      <alignment vertical="center" wrapText="1"/>
    </xf>
    <xf numFmtId="9" fontId="14" fillId="3" borderId="11" xfId="1" applyFont="1" applyFill="1" applyBorder="1" applyAlignment="1">
      <alignment horizontal="center" vertical="center" wrapText="1"/>
    </xf>
    <xf numFmtId="9" fontId="14" fillId="3" borderId="12" xfId="1" applyFont="1" applyFill="1" applyBorder="1" applyAlignment="1">
      <alignment horizontal="center" vertical="center" wrapText="1"/>
    </xf>
    <xf numFmtId="0" fontId="2" fillId="2" borderId="1" xfId="2" applyAlignment="1">
      <alignment horizontal="left" vertical="center"/>
    </xf>
    <xf numFmtId="0" fontId="3" fillId="3" borderId="2" xfId="3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15" fillId="0" borderId="3" xfId="0" applyFont="1" applyBorder="1" applyAlignment="1">
      <alignment horizontal="left" vertical="center" wrapText="1"/>
    </xf>
    <xf numFmtId="0" fontId="8" fillId="0" borderId="0" xfId="4" applyAlignment="1">
      <alignment horizontal="left" vertical="center" wrapText="1"/>
    </xf>
    <xf numFmtId="0" fontId="8" fillId="0" borderId="0" xfId="4" applyAlignment="1">
      <alignment horizontal="left" vertical="center"/>
    </xf>
    <xf numFmtId="0" fontId="16" fillId="0" borderId="0" xfId="0" applyFont="1" applyAlignment="1">
      <alignment horizontal="center" vertical="center" wrapText="1"/>
    </xf>
  </cellXfs>
  <cellStyles count="5">
    <cellStyle name="Collegamento ipertestuale" xfId="4" builtinId="8"/>
    <cellStyle name="Input" xfId="2" builtinId="20"/>
    <cellStyle name="Normale" xfId="0" builtinId="0"/>
    <cellStyle name="Output" xfId="3" builtinId="21"/>
    <cellStyle name="Percentual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microsoft.com/office/2017/06/relationships/rdRichValueTypes" Target="richData/rdRichValueType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microsoft.com/office/2017/06/relationships/rdRichValueStructure" Target="richData/rdrichvaluestructure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microsoft.com/office/2017/06/relationships/rdRichValue" Target="richData/rdrichvalue.xml"/><Relationship Id="rId5" Type="http://schemas.openxmlformats.org/officeDocument/2006/relationships/worksheet" Target="worksheets/sheet5.xml"/><Relationship Id="rId10" Type="http://schemas.microsoft.com/office/2022/10/relationships/richValueRel" Target="richData/richValueRel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it-IT"/>
              <a:t>Costi/Benefici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C00000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2A5D-4A0A-BCAB-DCA08DA0F34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2A5D-4A0A-BCAB-DCA08DA0F345}"/>
              </c:ext>
            </c:extLst>
          </c:dPt>
          <c:cat>
            <c:strRef>
              <c:f>'SINTESI DATI'!$A$2:$A$3</c:f>
              <c:strCache>
                <c:ptCount val="2"/>
                <c:pt idx="0">
                  <c:v>Investimento HSE annuo</c:v>
                </c:pt>
                <c:pt idx="1">
                  <c:v>Benefici HSE annui</c:v>
                </c:pt>
              </c:strCache>
            </c:strRef>
          </c:cat>
          <c:val>
            <c:numRef>
              <c:f>'SINTESI DATI'!$B$2:$B$3</c:f>
              <c:numCache>
                <c:formatCode>_("€"* #,##0.00_);_("€"* \(#,##0.00\);_("€"* "-"??_);_(@_)</c:formatCode>
                <c:ptCount val="2"/>
                <c:pt idx="0">
                  <c:v>65225</c:v>
                </c:pt>
                <c:pt idx="1">
                  <c:v>72900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5D-4A0A-BCAB-DCA08DA0F3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703638191"/>
        <c:axId val="1703639631"/>
      </c:barChart>
      <c:catAx>
        <c:axId val="17036381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1703639631"/>
        <c:crosses val="autoZero"/>
        <c:auto val="1"/>
        <c:lblAlgn val="ctr"/>
        <c:lblOffset val="100"/>
        <c:noMultiLvlLbl val="0"/>
      </c:catAx>
      <c:valAx>
        <c:axId val="17036396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€&quot;* #,##0.00_);_(&quot;€&quot;* \(#,##0.00\);_(&quot;€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17036381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1638300</xdr:colOff>
      <xdr:row>21</xdr:row>
      <xdr:rowOff>152400</xdr:rowOff>
    </xdr:to>
    <xdr:graphicFrame macro="">
      <xdr:nvGraphicFramePr>
        <xdr:cNvPr id="4" name="Grafico 3">
          <a:extLst>
            <a:ext uri="{FF2B5EF4-FFF2-40B4-BE49-F238E27FC236}">
              <a16:creationId xmlns:a16="http://schemas.microsoft.com/office/drawing/2014/main" id="{3F363FD9-0AF6-2667-0A08-BAAF8E3F293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aretesicurezza.blog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A158DA-3CAA-40D3-B6CE-BC608BDACB7F}">
  <dimension ref="A1:V32"/>
  <sheetViews>
    <sheetView showGridLines="0" tabSelected="1" workbookViewId="0">
      <pane ySplit="1" topLeftCell="A5" activePane="bottomLeft" state="frozen"/>
      <selection pane="bottomLeft" activeCell="S10" sqref="S10"/>
    </sheetView>
  </sheetViews>
  <sheetFormatPr defaultRowHeight="14.4" x14ac:dyDescent="0.3"/>
  <sheetData>
    <row r="1" spans="1:22" ht="89.4" customHeight="1" x14ac:dyDescent="0.3">
      <c r="A1" s="5" t="e" vm="1">
        <v>#VALUE!</v>
      </c>
      <c r="B1" s="5"/>
      <c r="C1" s="5"/>
      <c r="D1" s="94" t="s">
        <v>252</v>
      </c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R1" s="92" t="s">
        <v>251</v>
      </c>
      <c r="S1" s="93"/>
      <c r="T1" s="93"/>
      <c r="U1" s="93"/>
      <c r="V1" s="93"/>
    </row>
    <row r="2" spans="1:22" x14ac:dyDescent="0.3">
      <c r="R2" s="93"/>
      <c r="S2" s="93"/>
      <c r="T2" s="93"/>
      <c r="U2" s="93"/>
      <c r="V2" s="93"/>
    </row>
    <row r="3" spans="1:22" ht="14.4" customHeight="1" x14ac:dyDescent="0.3">
      <c r="B3" s="91" t="s">
        <v>234</v>
      </c>
      <c r="C3" s="91"/>
      <c r="D3" s="91"/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  <c r="P3" s="91"/>
      <c r="R3" s="93"/>
      <c r="S3" s="93"/>
      <c r="T3" s="93"/>
      <c r="U3" s="93"/>
      <c r="V3" s="93"/>
    </row>
    <row r="4" spans="1:22" x14ac:dyDescent="0.3">
      <c r="B4" s="91"/>
      <c r="C4" s="91"/>
      <c r="D4" s="91"/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R4" s="93"/>
      <c r="S4" s="93"/>
      <c r="T4" s="93"/>
      <c r="U4" s="93"/>
      <c r="V4" s="93"/>
    </row>
    <row r="5" spans="1:22" x14ac:dyDescent="0.3">
      <c r="B5" s="91"/>
      <c r="C5" s="91"/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</row>
    <row r="6" spans="1:22" x14ac:dyDescent="0.3">
      <c r="B6" s="91"/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</row>
    <row r="7" spans="1:22" x14ac:dyDescent="0.3">
      <c r="B7" s="91"/>
      <c r="C7" s="91"/>
      <c r="D7" s="91"/>
      <c r="E7" s="91"/>
      <c r="F7" s="91"/>
      <c r="G7" s="91"/>
      <c r="H7" s="91"/>
      <c r="I7" s="91"/>
      <c r="J7" s="91"/>
      <c r="K7" s="91"/>
      <c r="L7" s="91"/>
      <c r="M7" s="91"/>
      <c r="N7" s="91"/>
      <c r="O7" s="91"/>
      <c r="P7" s="91"/>
    </row>
    <row r="8" spans="1:22" x14ac:dyDescent="0.3">
      <c r="B8" s="91"/>
      <c r="C8" s="91"/>
      <c r="D8" s="91"/>
      <c r="E8" s="91"/>
      <c r="F8" s="91"/>
      <c r="G8" s="91"/>
      <c r="H8" s="91"/>
      <c r="I8" s="91"/>
      <c r="J8" s="91"/>
      <c r="K8" s="91"/>
      <c r="L8" s="91"/>
      <c r="M8" s="91"/>
      <c r="N8" s="91"/>
      <c r="O8" s="91"/>
      <c r="P8" s="91"/>
    </row>
    <row r="9" spans="1:22" x14ac:dyDescent="0.3">
      <c r="B9" s="91"/>
      <c r="C9" s="91"/>
      <c r="D9" s="91"/>
      <c r="E9" s="91"/>
      <c r="F9" s="91"/>
      <c r="G9" s="91"/>
      <c r="H9" s="91"/>
      <c r="I9" s="91"/>
      <c r="J9" s="91"/>
      <c r="K9" s="91"/>
      <c r="L9" s="91"/>
      <c r="M9" s="91"/>
      <c r="N9" s="91"/>
      <c r="O9" s="91"/>
      <c r="P9" s="91"/>
    </row>
    <row r="12" spans="1:22" ht="18" x14ac:dyDescent="0.3">
      <c r="B12" s="10" t="s">
        <v>236</v>
      </c>
      <c r="C12" s="11"/>
      <c r="D12" s="11"/>
      <c r="E12" s="11"/>
      <c r="F12" s="11"/>
      <c r="G12" s="11"/>
      <c r="H12" s="11"/>
      <c r="I12" s="12"/>
    </row>
    <row r="13" spans="1:22" x14ac:dyDescent="0.3">
      <c r="B13" s="86" t="s">
        <v>237</v>
      </c>
      <c r="C13" s="86"/>
      <c r="D13" s="86"/>
      <c r="E13" s="86"/>
      <c r="F13" s="86"/>
      <c r="G13" s="86"/>
      <c r="H13" s="86"/>
      <c r="I13" s="86"/>
    </row>
    <row r="14" spans="1:22" x14ac:dyDescent="0.3">
      <c r="B14" s="87" t="s">
        <v>238</v>
      </c>
      <c r="C14" s="87"/>
      <c r="D14" s="87"/>
      <c r="E14" s="87"/>
      <c r="F14" s="87"/>
      <c r="G14" s="87"/>
      <c r="H14" s="87"/>
      <c r="I14" s="87"/>
    </row>
    <row r="15" spans="1:22" x14ac:dyDescent="0.3">
      <c r="B15" s="60" t="s">
        <v>235</v>
      </c>
      <c r="C15" s="60"/>
      <c r="D15" s="60"/>
      <c r="E15" s="60"/>
      <c r="F15" s="60"/>
      <c r="G15" s="60"/>
      <c r="H15" s="60"/>
      <c r="I15" s="60"/>
    </row>
    <row r="18" spans="2:9" ht="18" x14ac:dyDescent="0.3">
      <c r="B18" s="10" t="s">
        <v>239</v>
      </c>
      <c r="C18" s="11"/>
      <c r="D18" s="11"/>
      <c r="E18" s="11"/>
      <c r="F18" s="11"/>
      <c r="G18" s="11"/>
      <c r="H18" s="11"/>
      <c r="I18" s="12"/>
    </row>
    <row r="19" spans="2:9" x14ac:dyDescent="0.3">
      <c r="B19" s="88" t="s">
        <v>240</v>
      </c>
      <c r="C19" s="89"/>
      <c r="D19" s="89"/>
      <c r="E19" s="89"/>
      <c r="F19" s="89"/>
      <c r="G19" s="89"/>
      <c r="H19" s="89"/>
      <c r="I19" s="90"/>
    </row>
    <row r="20" spans="2:9" x14ac:dyDescent="0.3">
      <c r="B20" s="61" t="s">
        <v>241</v>
      </c>
      <c r="C20" s="62"/>
      <c r="D20" s="62"/>
      <c r="E20" s="62"/>
      <c r="F20" s="62"/>
      <c r="G20" s="62"/>
      <c r="H20" s="62"/>
      <c r="I20" s="63"/>
    </row>
    <row r="21" spans="2:9" x14ac:dyDescent="0.3">
      <c r="B21" s="61" t="s">
        <v>134</v>
      </c>
      <c r="C21" s="62"/>
      <c r="D21" s="62"/>
      <c r="E21" s="62"/>
      <c r="F21" s="62"/>
      <c r="G21" s="62"/>
      <c r="H21" s="62"/>
      <c r="I21" s="63"/>
    </row>
    <row r="22" spans="2:9" x14ac:dyDescent="0.3">
      <c r="B22" s="61" t="s">
        <v>242</v>
      </c>
      <c r="C22" s="62"/>
      <c r="D22" s="62"/>
      <c r="E22" s="62"/>
      <c r="F22" s="62"/>
      <c r="G22" s="62"/>
      <c r="H22" s="62"/>
      <c r="I22" s="63"/>
    </row>
    <row r="23" spans="2:9" x14ac:dyDescent="0.3">
      <c r="B23" s="61" t="s">
        <v>243</v>
      </c>
      <c r="C23" s="62"/>
      <c r="D23" s="62"/>
      <c r="E23" s="62"/>
      <c r="F23" s="62"/>
      <c r="G23" s="62"/>
      <c r="H23" s="62"/>
      <c r="I23" s="63"/>
    </row>
    <row r="24" spans="2:9" x14ac:dyDescent="0.3">
      <c r="B24" s="88" t="s">
        <v>244</v>
      </c>
      <c r="C24" s="89"/>
      <c r="D24" s="89"/>
      <c r="E24" s="89"/>
      <c r="F24" s="89"/>
      <c r="G24" s="89"/>
      <c r="H24" s="89"/>
      <c r="I24" s="90"/>
    </row>
    <row r="25" spans="2:9" x14ac:dyDescent="0.3">
      <c r="B25" s="61" t="s">
        <v>245</v>
      </c>
      <c r="C25" s="62"/>
      <c r="D25" s="62"/>
      <c r="E25" s="62"/>
      <c r="F25" s="62"/>
      <c r="G25" s="62"/>
      <c r="H25" s="62"/>
      <c r="I25" s="63"/>
    </row>
    <row r="26" spans="2:9" x14ac:dyDescent="0.3">
      <c r="B26" s="61" t="s">
        <v>246</v>
      </c>
      <c r="C26" s="62"/>
      <c r="D26" s="62"/>
      <c r="E26" s="62"/>
      <c r="F26" s="62"/>
      <c r="G26" s="62"/>
      <c r="H26" s="62"/>
      <c r="I26" s="63"/>
    </row>
    <row r="27" spans="2:9" x14ac:dyDescent="0.3">
      <c r="B27" s="61" t="s">
        <v>247</v>
      </c>
      <c r="C27" s="62"/>
      <c r="D27" s="62"/>
      <c r="E27" s="62"/>
      <c r="F27" s="62"/>
      <c r="G27" s="62"/>
      <c r="H27" s="62"/>
      <c r="I27" s="63"/>
    </row>
    <row r="28" spans="2:9" x14ac:dyDescent="0.3">
      <c r="B28" s="61" t="s">
        <v>248</v>
      </c>
      <c r="C28" s="62"/>
      <c r="D28" s="62"/>
      <c r="E28" s="62"/>
      <c r="F28" s="62"/>
      <c r="G28" s="62"/>
      <c r="H28" s="62"/>
      <c r="I28" s="63"/>
    </row>
    <row r="29" spans="2:9" x14ac:dyDescent="0.3">
      <c r="B29" s="88" t="s">
        <v>249</v>
      </c>
      <c r="C29" s="89"/>
      <c r="D29" s="89"/>
      <c r="E29" s="89"/>
      <c r="F29" s="89"/>
      <c r="G29" s="89"/>
      <c r="H29" s="89"/>
      <c r="I29" s="90"/>
    </row>
    <row r="30" spans="2:9" x14ac:dyDescent="0.3">
      <c r="B30" s="61" t="s">
        <v>179</v>
      </c>
      <c r="C30" s="62"/>
      <c r="D30" s="62"/>
      <c r="E30" s="62"/>
      <c r="F30" s="62"/>
      <c r="G30" s="62"/>
      <c r="H30" s="62"/>
      <c r="I30" s="63"/>
    </row>
    <row r="31" spans="2:9" x14ac:dyDescent="0.3">
      <c r="B31" s="61" t="s">
        <v>148</v>
      </c>
      <c r="C31" s="62"/>
      <c r="D31" s="62"/>
      <c r="E31" s="62"/>
      <c r="F31" s="62"/>
      <c r="G31" s="62"/>
      <c r="H31" s="62"/>
      <c r="I31" s="63"/>
    </row>
    <row r="32" spans="2:9" x14ac:dyDescent="0.3">
      <c r="B32" s="61" t="s">
        <v>250</v>
      </c>
      <c r="C32" s="62"/>
      <c r="D32" s="62"/>
      <c r="E32" s="62"/>
      <c r="F32" s="62"/>
      <c r="G32" s="62"/>
      <c r="H32" s="62"/>
      <c r="I32" s="63"/>
    </row>
  </sheetData>
  <mergeCells count="23">
    <mergeCell ref="B30:I30"/>
    <mergeCell ref="B31:I31"/>
    <mergeCell ref="B32:I32"/>
    <mergeCell ref="B3:P9"/>
    <mergeCell ref="R1:V4"/>
    <mergeCell ref="A1:C1"/>
    <mergeCell ref="D1:P1"/>
    <mergeCell ref="B24:I24"/>
    <mergeCell ref="B25:I25"/>
    <mergeCell ref="B26:I26"/>
    <mergeCell ref="B27:I27"/>
    <mergeCell ref="B28:I28"/>
    <mergeCell ref="B29:I29"/>
    <mergeCell ref="B18:I18"/>
    <mergeCell ref="B19:I19"/>
    <mergeCell ref="B20:I20"/>
    <mergeCell ref="B21:I21"/>
    <mergeCell ref="B22:I22"/>
    <mergeCell ref="B23:I23"/>
    <mergeCell ref="B14:I14"/>
    <mergeCell ref="B15:I15"/>
    <mergeCell ref="B13:I13"/>
    <mergeCell ref="B12:I12"/>
  </mergeCells>
  <hyperlinks>
    <hyperlink ref="R1:V4" r:id="rId1" display="http://www.aretesicurezza.blog/" xr:uid="{2E440137-7B24-4E02-9F53-FA25050E82E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7F4FD6-9F81-4144-86E9-3652822167ED}">
  <dimension ref="A1:F50"/>
  <sheetViews>
    <sheetView showGridLines="0" workbookViewId="0">
      <selection activeCell="C21" sqref="C21"/>
    </sheetView>
  </sheetViews>
  <sheetFormatPr defaultRowHeight="13.8" x14ac:dyDescent="0.3"/>
  <cols>
    <col min="1" max="1" width="40.21875" style="23" customWidth="1"/>
    <col min="2" max="2" width="15.109375" style="23" customWidth="1"/>
    <col min="3" max="3" width="38.88671875" style="23" customWidth="1"/>
    <col min="4" max="4" width="21.77734375" style="23" customWidth="1"/>
    <col min="5" max="5" width="21.88671875" style="23" customWidth="1"/>
    <col min="6" max="16384" width="8.88671875" style="23"/>
  </cols>
  <sheetData>
    <row r="1" spans="1:6" ht="18" customHeight="1" x14ac:dyDescent="0.3">
      <c r="A1" s="21" t="s">
        <v>52</v>
      </c>
      <c r="B1" s="21"/>
      <c r="C1" s="21"/>
      <c r="D1" s="22"/>
    </row>
    <row r="2" spans="1:6" x14ac:dyDescent="0.3">
      <c r="A2" s="24" t="s">
        <v>0</v>
      </c>
      <c r="B2" s="24" t="s">
        <v>1</v>
      </c>
      <c r="C2" s="24" t="s">
        <v>2</v>
      </c>
    </row>
    <row r="3" spans="1:6" x14ac:dyDescent="0.3">
      <c r="A3" s="24" t="s">
        <v>3</v>
      </c>
      <c r="B3" s="25">
        <v>600</v>
      </c>
      <c r="C3" s="26" t="s">
        <v>4</v>
      </c>
    </row>
    <row r="4" spans="1:6" x14ac:dyDescent="0.3">
      <c r="A4" s="24" t="s">
        <v>5</v>
      </c>
      <c r="B4" s="27">
        <v>10000</v>
      </c>
      <c r="C4" s="26" t="s">
        <v>6</v>
      </c>
    </row>
    <row r="5" spans="1:6" x14ac:dyDescent="0.3">
      <c r="A5" s="24" t="s">
        <v>7</v>
      </c>
      <c r="B5" s="28">
        <v>25</v>
      </c>
      <c r="C5" s="26" t="s">
        <v>8</v>
      </c>
    </row>
    <row r="6" spans="1:6" x14ac:dyDescent="0.3">
      <c r="A6" s="29" t="s">
        <v>9</v>
      </c>
      <c r="B6" s="25">
        <v>1</v>
      </c>
      <c r="C6" s="30" t="s">
        <v>10</v>
      </c>
    </row>
    <row r="7" spans="1:6" x14ac:dyDescent="0.3">
      <c r="A7" s="31" t="s">
        <v>53</v>
      </c>
      <c r="B7" s="31"/>
      <c r="C7" s="31"/>
      <c r="D7" s="31"/>
      <c r="E7" s="31"/>
      <c r="F7" s="32"/>
    </row>
    <row r="8" spans="1:6" x14ac:dyDescent="0.3">
      <c r="A8" s="33" t="s">
        <v>118</v>
      </c>
      <c r="B8" s="33"/>
      <c r="C8" s="33"/>
      <c r="D8" s="33"/>
      <c r="E8" s="33"/>
    </row>
    <row r="9" spans="1:6" x14ac:dyDescent="0.3">
      <c r="A9" s="24" t="s">
        <v>11</v>
      </c>
      <c r="B9" s="24" t="s">
        <v>12</v>
      </c>
      <c r="C9" s="24" t="s">
        <v>13</v>
      </c>
      <c r="D9" s="24" t="s">
        <v>14</v>
      </c>
      <c r="E9" s="24" t="s">
        <v>54</v>
      </c>
    </row>
    <row r="10" spans="1:6" x14ac:dyDescent="0.3">
      <c r="A10" s="24" t="s">
        <v>16</v>
      </c>
      <c r="B10" s="34">
        <v>300</v>
      </c>
      <c r="C10" s="35">
        <v>0</v>
      </c>
      <c r="D10" s="36">
        <v>1</v>
      </c>
      <c r="E10" s="37">
        <f>IFERROR((B10*C10)/D10,0)</f>
        <v>0</v>
      </c>
    </row>
    <row r="11" spans="1:6" x14ac:dyDescent="0.3">
      <c r="A11" s="24" t="s">
        <v>17</v>
      </c>
      <c r="B11" s="34">
        <v>60</v>
      </c>
      <c r="C11" s="35">
        <v>0</v>
      </c>
      <c r="D11" s="36">
        <v>5</v>
      </c>
      <c r="E11" s="37">
        <f t="shared" ref="E11:E22" si="0">IFERROR((B11*C11)/D11,0)</f>
        <v>0</v>
      </c>
    </row>
    <row r="12" spans="1:6" x14ac:dyDescent="0.3">
      <c r="A12" s="24" t="s">
        <v>18</v>
      </c>
      <c r="B12" s="34">
        <v>60</v>
      </c>
      <c r="C12" s="35">
        <v>150</v>
      </c>
      <c r="D12" s="36">
        <v>5</v>
      </c>
      <c r="E12" s="37">
        <f t="shared" si="0"/>
        <v>1800</v>
      </c>
    </row>
    <row r="13" spans="1:6" x14ac:dyDescent="0.3">
      <c r="A13" s="24" t="s">
        <v>19</v>
      </c>
      <c r="B13" s="34">
        <v>5</v>
      </c>
      <c r="C13" s="35">
        <v>100</v>
      </c>
      <c r="D13" s="36">
        <v>1</v>
      </c>
      <c r="E13" s="37">
        <f t="shared" si="0"/>
        <v>500</v>
      </c>
    </row>
    <row r="14" spans="1:6" x14ac:dyDescent="0.3">
      <c r="A14" s="24" t="s">
        <v>20</v>
      </c>
      <c r="B14" s="34">
        <v>600</v>
      </c>
      <c r="C14" s="35">
        <v>90</v>
      </c>
      <c r="D14" s="36">
        <v>1</v>
      </c>
      <c r="E14" s="37">
        <f t="shared" si="0"/>
        <v>54000</v>
      </c>
    </row>
    <row r="15" spans="1:6" x14ac:dyDescent="0.3">
      <c r="A15" s="24" t="s">
        <v>21</v>
      </c>
      <c r="B15" s="34">
        <v>0</v>
      </c>
      <c r="C15" s="35">
        <v>0</v>
      </c>
      <c r="D15" s="36">
        <v>0</v>
      </c>
      <c r="E15" s="37">
        <f t="shared" si="0"/>
        <v>0</v>
      </c>
    </row>
    <row r="16" spans="1:6" x14ac:dyDescent="0.3">
      <c r="A16" s="24" t="s">
        <v>22</v>
      </c>
      <c r="B16" s="34">
        <v>1</v>
      </c>
      <c r="C16" s="35">
        <v>100</v>
      </c>
      <c r="D16" s="36">
        <v>1</v>
      </c>
      <c r="E16" s="37">
        <f t="shared" si="0"/>
        <v>100</v>
      </c>
    </row>
    <row r="17" spans="1:5" x14ac:dyDescent="0.3">
      <c r="A17" s="24" t="s">
        <v>23</v>
      </c>
      <c r="B17" s="34">
        <v>1</v>
      </c>
      <c r="C17" s="35">
        <v>100</v>
      </c>
      <c r="D17" s="36">
        <v>1</v>
      </c>
      <c r="E17" s="37">
        <f t="shared" si="0"/>
        <v>100</v>
      </c>
    </row>
    <row r="18" spans="1:5" x14ac:dyDescent="0.3">
      <c r="A18" s="24" t="s">
        <v>24</v>
      </c>
      <c r="B18" s="34">
        <v>0</v>
      </c>
      <c r="C18" s="35">
        <v>0</v>
      </c>
      <c r="D18" s="36">
        <v>0</v>
      </c>
      <c r="E18" s="37">
        <f t="shared" si="0"/>
        <v>0</v>
      </c>
    </row>
    <row r="19" spans="1:5" x14ac:dyDescent="0.3">
      <c r="A19" s="24" t="s">
        <v>25</v>
      </c>
      <c r="B19" s="34">
        <v>40</v>
      </c>
      <c r="C19" s="35">
        <v>50</v>
      </c>
      <c r="D19" s="36">
        <v>2</v>
      </c>
      <c r="E19" s="37">
        <f t="shared" si="0"/>
        <v>1000</v>
      </c>
    </row>
    <row r="20" spans="1:5" x14ac:dyDescent="0.3">
      <c r="A20" s="24" t="s">
        <v>26</v>
      </c>
      <c r="B20" s="34">
        <v>0</v>
      </c>
      <c r="C20" s="35">
        <v>0</v>
      </c>
      <c r="D20" s="36"/>
      <c r="E20" s="37">
        <f t="shared" si="0"/>
        <v>0</v>
      </c>
    </row>
    <row r="21" spans="1:5" x14ac:dyDescent="0.3">
      <c r="A21" s="24" t="s">
        <v>27</v>
      </c>
      <c r="B21" s="34">
        <v>0</v>
      </c>
      <c r="C21" s="35">
        <v>0</v>
      </c>
      <c r="D21" s="36"/>
      <c r="E21" s="37">
        <f t="shared" si="0"/>
        <v>0</v>
      </c>
    </row>
    <row r="22" spans="1:5" x14ac:dyDescent="0.3">
      <c r="A22" s="24" t="s">
        <v>28</v>
      </c>
      <c r="B22" s="34">
        <v>0</v>
      </c>
      <c r="C22" s="35">
        <v>0</v>
      </c>
      <c r="D22" s="36"/>
      <c r="E22" s="37">
        <f t="shared" si="0"/>
        <v>0</v>
      </c>
    </row>
    <row r="23" spans="1:5" x14ac:dyDescent="0.3">
      <c r="A23" s="38"/>
      <c r="B23" s="38"/>
      <c r="C23" s="38"/>
      <c r="D23" s="39" t="s">
        <v>29</v>
      </c>
      <c r="E23" s="40">
        <f>SUM(E10:E22)</f>
        <v>57500</v>
      </c>
    </row>
    <row r="24" spans="1:5" x14ac:dyDescent="0.3">
      <c r="A24" s="31" t="s">
        <v>57</v>
      </c>
      <c r="B24" s="31"/>
      <c r="C24" s="31"/>
      <c r="D24" s="31"/>
    </row>
    <row r="25" spans="1:5" x14ac:dyDescent="0.3">
      <c r="A25" s="41" t="s">
        <v>119</v>
      </c>
      <c r="B25" s="41"/>
      <c r="C25" s="41"/>
      <c r="D25" s="41"/>
    </row>
    <row r="26" spans="1:5" x14ac:dyDescent="0.3">
      <c r="A26" s="24" t="s">
        <v>30</v>
      </c>
      <c r="B26" s="24" t="s">
        <v>31</v>
      </c>
      <c r="C26" s="24" t="s">
        <v>32</v>
      </c>
      <c r="D26" s="24" t="s">
        <v>15</v>
      </c>
    </row>
    <row r="27" spans="1:5" x14ac:dyDescent="0.3">
      <c r="A27" s="24" t="s">
        <v>34</v>
      </c>
      <c r="B27" s="36">
        <v>52</v>
      </c>
      <c r="C27" s="35">
        <f>B5</f>
        <v>25</v>
      </c>
      <c r="D27" s="37">
        <f>B27*C27</f>
        <v>1300</v>
      </c>
    </row>
    <row r="28" spans="1:5" x14ac:dyDescent="0.3">
      <c r="A28" s="24" t="s">
        <v>35</v>
      </c>
      <c r="B28" s="36">
        <v>52</v>
      </c>
      <c r="C28" s="35">
        <f>B5</f>
        <v>25</v>
      </c>
      <c r="D28" s="37">
        <f t="shared" ref="D28:D32" si="1">B28*C28</f>
        <v>1300</v>
      </c>
    </row>
    <row r="29" spans="1:5" x14ac:dyDescent="0.3">
      <c r="A29" s="24" t="s">
        <v>36</v>
      </c>
      <c r="B29" s="36">
        <v>5</v>
      </c>
      <c r="C29" s="35">
        <f>B5</f>
        <v>25</v>
      </c>
      <c r="D29" s="37">
        <f t="shared" si="1"/>
        <v>125</v>
      </c>
    </row>
    <row r="30" spans="1:5" x14ac:dyDescent="0.3">
      <c r="A30" s="24" t="s">
        <v>37</v>
      </c>
      <c r="B30" s="36">
        <v>100</v>
      </c>
      <c r="C30" s="35">
        <f>B5</f>
        <v>25</v>
      </c>
      <c r="D30" s="37">
        <f t="shared" si="1"/>
        <v>2500</v>
      </c>
    </row>
    <row r="31" spans="1:5" x14ac:dyDescent="0.3">
      <c r="A31" s="24" t="s">
        <v>38</v>
      </c>
      <c r="B31" s="36">
        <v>100</v>
      </c>
      <c r="C31" s="35">
        <f>B5</f>
        <v>25</v>
      </c>
      <c r="D31" s="37">
        <f t="shared" si="1"/>
        <v>2500</v>
      </c>
    </row>
    <row r="32" spans="1:5" x14ac:dyDescent="0.3">
      <c r="A32" s="24" t="s">
        <v>39</v>
      </c>
      <c r="B32" s="36">
        <v>0</v>
      </c>
      <c r="C32" s="35">
        <f>B5</f>
        <v>25</v>
      </c>
      <c r="D32" s="37">
        <f t="shared" si="1"/>
        <v>0</v>
      </c>
    </row>
    <row r="33" spans="1:4" ht="14.4" customHeight="1" x14ac:dyDescent="0.3">
      <c r="A33" s="42"/>
      <c r="B33" s="42"/>
      <c r="C33" s="43" t="s">
        <v>40</v>
      </c>
      <c r="D33" s="44">
        <f>SUM(D27:D32)</f>
        <v>7725</v>
      </c>
    </row>
    <row r="34" spans="1:4" x14ac:dyDescent="0.3">
      <c r="A34" s="24" t="s">
        <v>0</v>
      </c>
      <c r="B34" s="24" t="s">
        <v>33</v>
      </c>
    </row>
    <row r="35" spans="1:4" x14ac:dyDescent="0.3">
      <c r="A35" s="24" t="s">
        <v>41</v>
      </c>
      <c r="B35" s="45">
        <f>E23</f>
        <v>57500</v>
      </c>
    </row>
    <row r="36" spans="1:4" x14ac:dyDescent="0.3">
      <c r="A36" s="24" t="s">
        <v>42</v>
      </c>
      <c r="B36" s="45">
        <f>D33</f>
        <v>7725</v>
      </c>
    </row>
    <row r="37" spans="1:4" x14ac:dyDescent="0.3">
      <c r="A37" s="24" t="s">
        <v>43</v>
      </c>
      <c r="B37" s="45">
        <f>SUM(B35:B36)</f>
        <v>65225</v>
      </c>
    </row>
    <row r="38" spans="1:4" x14ac:dyDescent="0.3">
      <c r="A38" s="24" t="s">
        <v>44</v>
      </c>
      <c r="B38" s="45">
        <f>B37*B6</f>
        <v>65225</v>
      </c>
    </row>
    <row r="39" spans="1:4" x14ac:dyDescent="0.3">
      <c r="A39" s="24" t="s">
        <v>45</v>
      </c>
      <c r="B39" s="46">
        <f>IF(B4&gt;0, B37/B4, 0)</f>
        <v>6.5225</v>
      </c>
    </row>
    <row r="40" spans="1:4" x14ac:dyDescent="0.3">
      <c r="A40" s="29" t="s">
        <v>46</v>
      </c>
      <c r="B40" s="46">
        <f>IF(B3&gt;0, B37/B3, 0)</f>
        <v>108.70833333333333</v>
      </c>
    </row>
    <row r="41" spans="1:4" x14ac:dyDescent="0.3">
      <c r="A41" s="31" t="s">
        <v>55</v>
      </c>
      <c r="B41" s="31"/>
      <c r="C41" s="31"/>
    </row>
    <row r="42" spans="1:4" x14ac:dyDescent="0.3">
      <c r="A42" s="24" t="s">
        <v>0</v>
      </c>
      <c r="B42" s="24" t="s">
        <v>33</v>
      </c>
      <c r="C42" s="24" t="s">
        <v>47</v>
      </c>
    </row>
    <row r="43" spans="1:4" x14ac:dyDescent="0.3">
      <c r="A43" s="26" t="s">
        <v>48</v>
      </c>
      <c r="B43" s="47">
        <f>IF(B37&gt;0, B35/B37, 0)</f>
        <v>0.88156381755461866</v>
      </c>
      <c r="C43" s="26" t="s">
        <v>49</v>
      </c>
    </row>
    <row r="44" spans="1:4" x14ac:dyDescent="0.3">
      <c r="A44" s="26" t="s">
        <v>50</v>
      </c>
      <c r="B44" s="47">
        <f>IF(B37&gt;0, B36/B37, 0)</f>
        <v>0.11843618244538137</v>
      </c>
      <c r="C44" s="26" t="s">
        <v>51</v>
      </c>
    </row>
    <row r="46" spans="1:4" x14ac:dyDescent="0.3">
      <c r="A46" s="48" t="s">
        <v>56</v>
      </c>
    </row>
    <row r="47" spans="1:4" x14ac:dyDescent="0.3">
      <c r="A47" s="49" t="s">
        <v>120</v>
      </c>
    </row>
    <row r="48" spans="1:4" x14ac:dyDescent="0.3">
      <c r="A48" s="49" t="s">
        <v>121</v>
      </c>
    </row>
    <row r="49" spans="1:1" x14ac:dyDescent="0.3">
      <c r="A49" s="49" t="s">
        <v>122</v>
      </c>
    </row>
    <row r="50" spans="1:1" x14ac:dyDescent="0.3">
      <c r="A50" s="49" t="s">
        <v>123</v>
      </c>
    </row>
  </sheetData>
  <mergeCells count="6">
    <mergeCell ref="A25:D25"/>
    <mergeCell ref="A41:C41"/>
    <mergeCell ref="A1:C1"/>
    <mergeCell ref="A8:E8"/>
    <mergeCell ref="A7:E7"/>
    <mergeCell ref="A24:D2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86AD90-4C49-4CC6-8CB6-CD8B92D96E6A}">
  <dimension ref="A1:C62"/>
  <sheetViews>
    <sheetView showGridLines="0" workbookViewId="0">
      <selection activeCell="C9" sqref="C9"/>
    </sheetView>
  </sheetViews>
  <sheetFormatPr defaultRowHeight="14.4" x14ac:dyDescent="0.3"/>
  <cols>
    <col min="1" max="1" width="43.88671875" customWidth="1"/>
    <col min="2" max="2" width="53" customWidth="1"/>
    <col min="3" max="3" width="35.109375" customWidth="1"/>
  </cols>
  <sheetData>
    <row r="1" spans="1:3" ht="18" x14ac:dyDescent="0.3">
      <c r="A1" s="9" t="s">
        <v>58</v>
      </c>
      <c r="B1" s="9"/>
      <c r="C1" s="9"/>
    </row>
    <row r="2" spans="1:3" x14ac:dyDescent="0.3">
      <c r="A2" s="7" t="s">
        <v>0</v>
      </c>
      <c r="B2" s="7" t="s">
        <v>1</v>
      </c>
      <c r="C2" s="7" t="s">
        <v>2</v>
      </c>
    </row>
    <row r="3" spans="1:3" x14ac:dyDescent="0.3">
      <c r="A3" s="7" t="s">
        <v>5</v>
      </c>
      <c r="B3" s="15">
        <f>COSTI_HSE!B4</f>
        <v>10000</v>
      </c>
      <c r="C3" s="8" t="s">
        <v>116</v>
      </c>
    </row>
    <row r="4" spans="1:3" x14ac:dyDescent="0.3">
      <c r="A4" s="7" t="s">
        <v>59</v>
      </c>
      <c r="B4" s="15">
        <v>50000</v>
      </c>
      <c r="C4" s="8" t="s">
        <v>60</v>
      </c>
    </row>
    <row r="5" spans="1:3" x14ac:dyDescent="0.3">
      <c r="A5" s="7" t="s">
        <v>61</v>
      </c>
      <c r="B5" s="15">
        <v>0.5</v>
      </c>
      <c r="C5" s="8" t="s">
        <v>62</v>
      </c>
    </row>
    <row r="6" spans="1:3" x14ac:dyDescent="0.3">
      <c r="A6" s="7" t="s">
        <v>63</v>
      </c>
      <c r="B6" s="15">
        <v>3</v>
      </c>
      <c r="C6" s="8" t="s">
        <v>64</v>
      </c>
    </row>
    <row r="7" spans="1:3" x14ac:dyDescent="0.3">
      <c r="A7" s="7" t="s">
        <v>65</v>
      </c>
      <c r="B7" s="15">
        <v>0</v>
      </c>
      <c r="C7" s="8" t="s">
        <v>66</v>
      </c>
    </row>
    <row r="8" spans="1:3" x14ac:dyDescent="0.3">
      <c r="A8" s="7" t="s">
        <v>67</v>
      </c>
      <c r="B8" s="15">
        <v>30</v>
      </c>
      <c r="C8" s="8" t="s">
        <v>68</v>
      </c>
    </row>
    <row r="9" spans="1:3" x14ac:dyDescent="0.3">
      <c r="A9" s="7" t="s">
        <v>69</v>
      </c>
      <c r="B9" s="15">
        <v>10</v>
      </c>
      <c r="C9" s="8" t="s">
        <v>66</v>
      </c>
    </row>
    <row r="10" spans="1:3" x14ac:dyDescent="0.3">
      <c r="A10" s="7" t="s">
        <v>70</v>
      </c>
      <c r="B10" s="16">
        <f>COSTI_HSE!B5*8</f>
        <v>200</v>
      </c>
      <c r="C10" s="8" t="s">
        <v>71</v>
      </c>
    </row>
    <row r="11" spans="1:3" x14ac:dyDescent="0.3">
      <c r="A11" s="7" t="s">
        <v>72</v>
      </c>
      <c r="B11" s="15">
        <v>0.1</v>
      </c>
      <c r="C11" s="8" t="s">
        <v>73</v>
      </c>
    </row>
    <row r="12" spans="1:3" ht="28.8" x14ac:dyDescent="0.3">
      <c r="A12" s="7" t="s">
        <v>74</v>
      </c>
      <c r="B12" s="16">
        <v>5</v>
      </c>
      <c r="C12" s="8" t="s">
        <v>75</v>
      </c>
    </row>
    <row r="13" spans="1:3" x14ac:dyDescent="0.3">
      <c r="A13" s="7" t="s">
        <v>76</v>
      </c>
      <c r="B13" s="15">
        <v>0.25</v>
      </c>
      <c r="C13" s="8" t="s">
        <v>77</v>
      </c>
    </row>
    <row r="14" spans="1:3" x14ac:dyDescent="0.3">
      <c r="A14" s="7" t="s">
        <v>78</v>
      </c>
      <c r="B14" s="15">
        <v>60</v>
      </c>
      <c r="C14" s="8" t="s">
        <v>79</v>
      </c>
    </row>
    <row r="15" spans="1:3" x14ac:dyDescent="0.3">
      <c r="A15" s="7" t="s">
        <v>80</v>
      </c>
      <c r="B15" s="15">
        <v>5</v>
      </c>
      <c r="C15" s="8" t="s">
        <v>81</v>
      </c>
    </row>
    <row r="16" spans="1:3" x14ac:dyDescent="0.3">
      <c r="A16" s="7" t="s">
        <v>82</v>
      </c>
      <c r="B16" s="16">
        <v>10000</v>
      </c>
      <c r="C16" s="8" t="s">
        <v>83</v>
      </c>
    </row>
    <row r="17" spans="1:3" x14ac:dyDescent="0.3">
      <c r="A17" s="7" t="s">
        <v>84</v>
      </c>
      <c r="B17" s="15">
        <v>0.1</v>
      </c>
      <c r="C17" s="8" t="s">
        <v>85</v>
      </c>
    </row>
    <row r="18" spans="1:3" x14ac:dyDescent="0.3">
      <c r="A18" s="7" t="s">
        <v>86</v>
      </c>
      <c r="B18" s="16">
        <v>20000</v>
      </c>
      <c r="C18" s="8" t="s">
        <v>64</v>
      </c>
    </row>
    <row r="19" spans="1:3" x14ac:dyDescent="0.3">
      <c r="A19" s="7" t="s">
        <v>87</v>
      </c>
      <c r="B19" s="16">
        <v>1000</v>
      </c>
      <c r="C19" s="8" t="s">
        <v>66</v>
      </c>
    </row>
    <row r="20" spans="1:3" x14ac:dyDescent="0.3">
      <c r="A20" s="13" t="s">
        <v>88</v>
      </c>
      <c r="B20" s="17">
        <v>0</v>
      </c>
      <c r="C20" s="8" t="s">
        <v>89</v>
      </c>
    </row>
    <row r="21" spans="1:3" ht="18" x14ac:dyDescent="0.3">
      <c r="A21" s="10" t="s">
        <v>117</v>
      </c>
      <c r="B21" s="12"/>
      <c r="C21" s="6"/>
    </row>
    <row r="22" spans="1:3" x14ac:dyDescent="0.3">
      <c r="A22" s="7" t="s">
        <v>0</v>
      </c>
      <c r="B22" s="7" t="s">
        <v>33</v>
      </c>
      <c r="C22" s="6"/>
    </row>
    <row r="23" spans="1:3" x14ac:dyDescent="0.3">
      <c r="A23" s="8" t="s">
        <v>90</v>
      </c>
      <c r="B23" s="19">
        <f>IFERROR(B4*(1-B5),0)</f>
        <v>25000</v>
      </c>
      <c r="C23" s="6"/>
    </row>
    <row r="24" spans="1:3" x14ac:dyDescent="0.3">
      <c r="A24" s="7" t="s">
        <v>91</v>
      </c>
      <c r="B24" s="18">
        <f>IFERROR((B4-B23),0)</f>
        <v>25000</v>
      </c>
      <c r="C24" s="6"/>
    </row>
    <row r="25" spans="1:3" ht="18" x14ac:dyDescent="0.3">
      <c r="A25" s="10" t="s">
        <v>124</v>
      </c>
      <c r="B25" s="12"/>
      <c r="C25" s="6"/>
    </row>
    <row r="26" spans="1:3" x14ac:dyDescent="0.3">
      <c r="A26" s="50" t="s">
        <v>92</v>
      </c>
      <c r="B26" s="51"/>
      <c r="C26" s="6"/>
    </row>
    <row r="27" spans="1:3" x14ac:dyDescent="0.3">
      <c r="A27" s="7" t="s">
        <v>0</v>
      </c>
      <c r="B27" s="7" t="s">
        <v>33</v>
      </c>
      <c r="C27" s="6"/>
    </row>
    <row r="28" spans="1:3" x14ac:dyDescent="0.3">
      <c r="A28" s="8" t="s">
        <v>93</v>
      </c>
      <c r="B28" s="20">
        <f>B8*B10</f>
        <v>6000</v>
      </c>
      <c r="C28" s="6"/>
    </row>
    <row r="29" spans="1:3" x14ac:dyDescent="0.3">
      <c r="A29" s="8" t="s">
        <v>94</v>
      </c>
      <c r="B29" s="18">
        <f>B9*B10</f>
        <v>2000</v>
      </c>
      <c r="C29" s="6"/>
    </row>
    <row r="30" spans="1:3" x14ac:dyDescent="0.3">
      <c r="A30" s="8" t="s">
        <v>95</v>
      </c>
      <c r="B30" s="18">
        <f>B28*B11</f>
        <v>600</v>
      </c>
      <c r="C30" s="6"/>
    </row>
    <row r="31" spans="1:3" x14ac:dyDescent="0.3">
      <c r="A31" s="8" t="s">
        <v>96</v>
      </c>
      <c r="B31" s="18">
        <f>B29*B11</f>
        <v>200</v>
      </c>
      <c r="C31" s="6"/>
    </row>
    <row r="32" spans="1:3" x14ac:dyDescent="0.3">
      <c r="A32" s="7" t="s">
        <v>97</v>
      </c>
      <c r="B32" s="18">
        <f>B28+B30</f>
        <v>6600</v>
      </c>
      <c r="C32" s="6"/>
    </row>
    <row r="33" spans="1:3" x14ac:dyDescent="0.3">
      <c r="A33" s="7" t="s">
        <v>98</v>
      </c>
      <c r="B33" s="18">
        <f>B29+B31</f>
        <v>2200</v>
      </c>
      <c r="C33" s="6"/>
    </row>
    <row r="34" spans="1:3" x14ac:dyDescent="0.3">
      <c r="A34" s="13" t="s">
        <v>99</v>
      </c>
      <c r="B34" s="52">
        <f>MAX(0,B32-B33)</f>
        <v>4400</v>
      </c>
      <c r="C34" s="6"/>
    </row>
    <row r="35" spans="1:3" ht="18" x14ac:dyDescent="0.3">
      <c r="A35" s="9" t="s">
        <v>125</v>
      </c>
      <c r="B35" s="9"/>
      <c r="C35" s="6"/>
    </row>
    <row r="36" spans="1:3" x14ac:dyDescent="0.3">
      <c r="A36" s="7" t="s">
        <v>0</v>
      </c>
      <c r="B36" s="7" t="s">
        <v>33</v>
      </c>
      <c r="C36" s="6"/>
    </row>
    <row r="37" spans="1:3" x14ac:dyDescent="0.3">
      <c r="A37" s="8" t="s">
        <v>100</v>
      </c>
      <c r="B37" s="53">
        <f>B3*B13</f>
        <v>2500</v>
      </c>
      <c r="C37" s="6"/>
    </row>
    <row r="38" spans="1:3" x14ac:dyDescent="0.3">
      <c r="A38" s="13" t="s">
        <v>101</v>
      </c>
      <c r="B38" s="54">
        <f>B37*B12</f>
        <v>12500</v>
      </c>
      <c r="C38" s="6"/>
    </row>
    <row r="39" spans="1:3" ht="18" x14ac:dyDescent="0.3">
      <c r="A39" s="10" t="s">
        <v>126</v>
      </c>
      <c r="B39" s="12"/>
      <c r="C39" s="6"/>
    </row>
    <row r="40" spans="1:3" x14ac:dyDescent="0.3">
      <c r="A40" s="7" t="s">
        <v>0</v>
      </c>
      <c r="B40" s="7" t="s">
        <v>33</v>
      </c>
      <c r="C40" s="6"/>
    </row>
    <row r="41" spans="1:3" x14ac:dyDescent="0.3">
      <c r="A41" s="8" t="s">
        <v>102</v>
      </c>
      <c r="B41" s="55">
        <f>B14*B10</f>
        <v>12000</v>
      </c>
      <c r="C41" s="6"/>
    </row>
    <row r="42" spans="1:3" x14ac:dyDescent="0.3">
      <c r="A42" s="8" t="s">
        <v>103</v>
      </c>
      <c r="B42" s="55">
        <f>B15*B10</f>
        <v>1000</v>
      </c>
      <c r="C42" s="6"/>
    </row>
    <row r="43" spans="1:3" x14ac:dyDescent="0.3">
      <c r="A43" s="7" t="s">
        <v>104</v>
      </c>
      <c r="B43" s="56">
        <f>MAX(0,B41-B42)</f>
        <v>11000</v>
      </c>
      <c r="C43" s="6"/>
    </row>
    <row r="44" spans="1:3" ht="18" x14ac:dyDescent="0.3">
      <c r="A44" s="9" t="s">
        <v>105</v>
      </c>
      <c r="B44" s="9"/>
      <c r="C44" s="6"/>
    </row>
    <row r="45" spans="1:3" x14ac:dyDescent="0.3">
      <c r="A45" s="7" t="s">
        <v>0</v>
      </c>
      <c r="B45" s="7" t="s">
        <v>33</v>
      </c>
      <c r="C45" s="6"/>
    </row>
    <row r="46" spans="1:3" x14ac:dyDescent="0.3">
      <c r="A46" s="8" t="s">
        <v>106</v>
      </c>
      <c r="B46" s="18">
        <f>B16</f>
        <v>10000</v>
      </c>
      <c r="C46" s="6"/>
    </row>
    <row r="47" spans="1:3" x14ac:dyDescent="0.3">
      <c r="A47" s="13" t="s">
        <v>107</v>
      </c>
      <c r="B47" s="52">
        <f>B16*B17</f>
        <v>1000</v>
      </c>
      <c r="C47" s="6"/>
    </row>
    <row r="48" spans="1:3" ht="18" x14ac:dyDescent="0.3">
      <c r="A48" s="9" t="s">
        <v>127</v>
      </c>
      <c r="B48" s="9"/>
      <c r="C48" s="6"/>
    </row>
    <row r="49" spans="1:3" x14ac:dyDescent="0.3">
      <c r="A49" s="7" t="s">
        <v>0</v>
      </c>
      <c r="B49" s="7" t="s">
        <v>33</v>
      </c>
      <c r="C49" s="6"/>
    </row>
    <row r="50" spans="1:3" x14ac:dyDescent="0.3">
      <c r="A50" s="7" t="s">
        <v>108</v>
      </c>
      <c r="B50" s="56">
        <f>MAX(0,B18-B19)</f>
        <v>19000</v>
      </c>
      <c r="C50" s="6"/>
    </row>
    <row r="51" spans="1:3" ht="18" x14ac:dyDescent="0.3">
      <c r="A51" s="9" t="s">
        <v>128</v>
      </c>
      <c r="B51" s="9"/>
      <c r="C51" s="6"/>
    </row>
    <row r="52" spans="1:3" x14ac:dyDescent="0.3">
      <c r="A52" s="7" t="s">
        <v>0</v>
      </c>
      <c r="B52" s="7" t="s">
        <v>33</v>
      </c>
      <c r="C52" s="6"/>
    </row>
    <row r="53" spans="1:3" x14ac:dyDescent="0.3">
      <c r="A53" s="7" t="s">
        <v>109</v>
      </c>
      <c r="B53" s="55">
        <f>IF(ISNA(B20),0,B20)</f>
        <v>0</v>
      </c>
      <c r="C53" s="6"/>
    </row>
    <row r="54" spans="1:3" ht="18" x14ac:dyDescent="0.3">
      <c r="A54" s="9" t="s">
        <v>110</v>
      </c>
      <c r="B54" s="9"/>
      <c r="C54" s="6"/>
    </row>
    <row r="55" spans="1:3" x14ac:dyDescent="0.3">
      <c r="A55" s="7" t="s">
        <v>0</v>
      </c>
      <c r="B55" s="7" t="s">
        <v>33</v>
      </c>
      <c r="C55" s="6"/>
    </row>
    <row r="56" spans="1:3" x14ac:dyDescent="0.3">
      <c r="A56" s="7" t="s">
        <v>111</v>
      </c>
      <c r="B56" s="56">
        <f>B24+B34+B38+B43+B47+B50</f>
        <v>72900</v>
      </c>
      <c r="C56" s="6"/>
    </row>
    <row r="57" spans="1:3" x14ac:dyDescent="0.3">
      <c r="A57" s="7" t="s">
        <v>112</v>
      </c>
      <c r="B57" s="56">
        <f>B53</f>
        <v>0</v>
      </c>
      <c r="C57" s="6"/>
    </row>
    <row r="58" spans="1:3" x14ac:dyDescent="0.3">
      <c r="A58" s="7" t="s">
        <v>113</v>
      </c>
      <c r="B58" s="56">
        <f>SUM(B56:B57)</f>
        <v>72900</v>
      </c>
      <c r="C58" s="6"/>
    </row>
    <row r="59" spans="1:3" x14ac:dyDescent="0.3">
      <c r="A59" s="7" t="s">
        <v>129</v>
      </c>
      <c r="B59" s="56">
        <f>B58*COSTI_HSE!B6</f>
        <v>72900</v>
      </c>
      <c r="C59" s="6"/>
    </row>
    <row r="60" spans="1:3" x14ac:dyDescent="0.3">
      <c r="A60" s="7" t="s">
        <v>114</v>
      </c>
      <c r="B60" s="58">
        <f>IF(B3&gt;0,B58/B3,0)</f>
        <v>7.29</v>
      </c>
      <c r="C60" s="6"/>
    </row>
    <row r="61" spans="1:3" x14ac:dyDescent="0.3">
      <c r="A61" s="7" t="s">
        <v>115</v>
      </c>
      <c r="B61" s="57">
        <f>IF(COSTI_HSE!B3&gt;0,E4/COSTI_HSE!B3,0)</f>
        <v>0</v>
      </c>
      <c r="C61" s="6"/>
    </row>
    <row r="62" spans="1:3" x14ac:dyDescent="0.3">
      <c r="A62" s="6"/>
      <c r="B62" s="6"/>
      <c r="C62" s="6"/>
    </row>
  </sheetData>
  <mergeCells count="10">
    <mergeCell ref="A44:B44"/>
    <mergeCell ref="A48:B48"/>
    <mergeCell ref="A51:B51"/>
    <mergeCell ref="A54:B54"/>
    <mergeCell ref="A21:B21"/>
    <mergeCell ref="A25:B25"/>
    <mergeCell ref="A26:B26"/>
    <mergeCell ref="A1:C1"/>
    <mergeCell ref="A35:B35"/>
    <mergeCell ref="A39:B3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97B3A7-B9C9-433F-9D3D-3B37AE35DD8C}">
  <dimension ref="A1:D69"/>
  <sheetViews>
    <sheetView topLeftCell="A45" workbookViewId="0">
      <selection activeCell="B64" sqref="B64"/>
    </sheetView>
  </sheetViews>
  <sheetFormatPr defaultRowHeight="13.8" x14ac:dyDescent="0.3"/>
  <cols>
    <col min="1" max="1" width="37" style="23" customWidth="1"/>
    <col min="2" max="2" width="32.6640625" style="23" customWidth="1"/>
    <col min="3" max="3" width="45.44140625" style="23" customWidth="1"/>
    <col min="4" max="4" width="69" style="23" customWidth="1"/>
    <col min="5" max="16384" width="8.88671875" style="23"/>
  </cols>
  <sheetData>
    <row r="1" spans="1:3" x14ac:dyDescent="0.3">
      <c r="A1" s="31" t="s">
        <v>211</v>
      </c>
      <c r="B1" s="31"/>
      <c r="C1" s="31"/>
    </row>
    <row r="2" spans="1:3" x14ac:dyDescent="0.3">
      <c r="A2" s="24" t="s">
        <v>0</v>
      </c>
      <c r="B2" s="24" t="s">
        <v>33</v>
      </c>
      <c r="C2" s="24" t="s">
        <v>2</v>
      </c>
    </row>
    <row r="3" spans="1:3" x14ac:dyDescent="0.3">
      <c r="A3" s="24" t="s">
        <v>9</v>
      </c>
      <c r="B3" s="82">
        <f>COSTI_HSE!B6</f>
        <v>1</v>
      </c>
      <c r="C3" s="26" t="s">
        <v>130</v>
      </c>
    </row>
    <row r="4" spans="1:3" x14ac:dyDescent="0.3">
      <c r="A4" s="24" t="s">
        <v>43</v>
      </c>
      <c r="B4" s="64">
        <f>COSTI_HSE!B37</f>
        <v>65225</v>
      </c>
      <c r="C4" s="26" t="s">
        <v>131</v>
      </c>
    </row>
    <row r="5" spans="1:3" x14ac:dyDescent="0.3">
      <c r="A5" s="24" t="s">
        <v>132</v>
      </c>
      <c r="B5" s="64">
        <f>BENEFICI_HSE!B58</f>
        <v>72900</v>
      </c>
      <c r="C5" s="26" t="s">
        <v>133</v>
      </c>
    </row>
    <row r="6" spans="1:3" x14ac:dyDescent="0.3">
      <c r="A6" s="24" t="s">
        <v>134</v>
      </c>
      <c r="B6" s="65">
        <f>COSTI_HSE!B4</f>
        <v>10000</v>
      </c>
      <c r="C6" s="26" t="s">
        <v>135</v>
      </c>
    </row>
    <row r="7" spans="1:3" x14ac:dyDescent="0.3">
      <c r="A7" s="24" t="s">
        <v>3</v>
      </c>
      <c r="B7" s="65">
        <f>COSTI_HSE!B3</f>
        <v>600</v>
      </c>
      <c r="C7" s="26" t="s">
        <v>136</v>
      </c>
    </row>
    <row r="8" spans="1:3" x14ac:dyDescent="0.3">
      <c r="A8" s="31" t="s">
        <v>212</v>
      </c>
      <c r="B8" s="31"/>
      <c r="C8" s="31"/>
    </row>
    <row r="9" spans="1:3" x14ac:dyDescent="0.3">
      <c r="A9" s="24" t="s">
        <v>0</v>
      </c>
      <c r="B9" s="24" t="s">
        <v>137</v>
      </c>
      <c r="C9" s="24" t="s">
        <v>138</v>
      </c>
    </row>
    <row r="10" spans="1:3" x14ac:dyDescent="0.3">
      <c r="A10" s="24" t="s">
        <v>45</v>
      </c>
      <c r="B10" s="64">
        <f>COSTI_HSE!B39</f>
        <v>6.5225</v>
      </c>
      <c r="C10" s="26" t="s">
        <v>139</v>
      </c>
    </row>
    <row r="11" spans="1:3" x14ac:dyDescent="0.3">
      <c r="A11" s="24" t="s">
        <v>140</v>
      </c>
      <c r="B11" s="64">
        <f>BENEFICI_HSE!B60</f>
        <v>7.29</v>
      </c>
      <c r="C11" s="26" t="s">
        <v>141</v>
      </c>
    </row>
    <row r="12" spans="1:3" x14ac:dyDescent="0.3">
      <c r="A12" s="24" t="s">
        <v>142</v>
      </c>
      <c r="B12" s="64">
        <f>B11-B10</f>
        <v>0.76750000000000007</v>
      </c>
      <c r="C12" s="26" t="s">
        <v>143</v>
      </c>
    </row>
    <row r="13" spans="1:3" x14ac:dyDescent="0.3">
      <c r="A13" s="24" t="s">
        <v>144</v>
      </c>
      <c r="B13" s="65">
        <f>((B5-B4)/B4)</f>
        <v>0.11766960521272518</v>
      </c>
      <c r="C13" s="26" t="s">
        <v>145</v>
      </c>
    </row>
    <row r="14" spans="1:3" x14ac:dyDescent="0.3">
      <c r="A14" s="24" t="s">
        <v>146</v>
      </c>
      <c r="B14" s="65">
        <f>B13*100</f>
        <v>11.766960521272518</v>
      </c>
      <c r="C14" s="26" t="s">
        <v>147</v>
      </c>
    </row>
    <row r="15" spans="1:3" x14ac:dyDescent="0.3">
      <c r="A15" s="24" t="s">
        <v>148</v>
      </c>
      <c r="B15" s="65">
        <f>IF(B5&gt;0,B4/B5,0)</f>
        <v>0.894718792866941</v>
      </c>
      <c r="C15" s="26" t="s">
        <v>149</v>
      </c>
    </row>
    <row r="16" spans="1:3" x14ac:dyDescent="0.3">
      <c r="A16" s="24" t="s">
        <v>150</v>
      </c>
      <c r="B16" s="65">
        <f>(B5-B4)*B5</f>
        <v>559507500</v>
      </c>
      <c r="C16" s="26" t="s">
        <v>151</v>
      </c>
    </row>
    <row r="17" spans="1:4" x14ac:dyDescent="0.3">
      <c r="A17" s="24" t="s">
        <v>152</v>
      </c>
      <c r="B17" s="64">
        <f>((B5*B3)-(B4*B3))/(B4*B3)</f>
        <v>0.11766960521272518</v>
      </c>
      <c r="C17" s="26" t="s">
        <v>153</v>
      </c>
    </row>
    <row r="18" spans="1:4" x14ac:dyDescent="0.3">
      <c r="A18" s="66" t="s">
        <v>218</v>
      </c>
      <c r="B18" s="66"/>
      <c r="C18" s="66"/>
    </row>
    <row r="19" spans="1:4" x14ac:dyDescent="0.3">
      <c r="A19" s="31" t="s">
        <v>213</v>
      </c>
      <c r="B19" s="31"/>
      <c r="C19" s="31"/>
    </row>
    <row r="20" spans="1:4" x14ac:dyDescent="0.3">
      <c r="A20" s="24" t="s">
        <v>0</v>
      </c>
      <c r="B20" s="24" t="s">
        <v>33</v>
      </c>
      <c r="C20" s="24" t="s">
        <v>138</v>
      </c>
    </row>
    <row r="21" spans="1:4" x14ac:dyDescent="0.3">
      <c r="A21" s="24" t="s">
        <v>154</v>
      </c>
      <c r="B21" s="64">
        <f>B4</f>
        <v>65225</v>
      </c>
      <c r="C21" s="26" t="s">
        <v>155</v>
      </c>
    </row>
    <row r="22" spans="1:4" x14ac:dyDescent="0.3">
      <c r="A22" s="24" t="s">
        <v>156</v>
      </c>
      <c r="B22" s="64">
        <f>B4</f>
        <v>65225</v>
      </c>
      <c r="C22" s="26" t="s">
        <v>157</v>
      </c>
    </row>
    <row r="23" spans="1:4" x14ac:dyDescent="0.3">
      <c r="A23" s="24" t="s">
        <v>158</v>
      </c>
      <c r="B23" s="64">
        <f>B4*2</f>
        <v>130450</v>
      </c>
      <c r="C23" s="26" t="s">
        <v>159</v>
      </c>
    </row>
    <row r="24" spans="1:4" x14ac:dyDescent="0.3">
      <c r="A24" s="24" t="s">
        <v>160</v>
      </c>
      <c r="B24" s="64">
        <f>B5</f>
        <v>72900</v>
      </c>
      <c r="C24" s="26" t="s">
        <v>161</v>
      </c>
    </row>
    <row r="25" spans="1:4" x14ac:dyDescent="0.3">
      <c r="A25" s="24" t="s">
        <v>162</v>
      </c>
      <c r="B25" s="64">
        <f>B24-B22</f>
        <v>7675</v>
      </c>
      <c r="C25" s="26" t="s">
        <v>163</v>
      </c>
    </row>
    <row r="26" spans="1:4" x14ac:dyDescent="0.3">
      <c r="A26" s="24" t="s">
        <v>164</v>
      </c>
      <c r="B26" s="65">
        <f>IF(B22&gt;0,(B24-B22)/B22,0)</f>
        <v>0.11766960521272518</v>
      </c>
      <c r="C26" s="26" t="s">
        <v>165</v>
      </c>
    </row>
    <row r="27" spans="1:4" x14ac:dyDescent="0.3">
      <c r="A27" s="31" t="s">
        <v>217</v>
      </c>
      <c r="B27" s="31"/>
      <c r="C27" s="31"/>
      <c r="D27" s="31"/>
    </row>
    <row r="28" spans="1:4" x14ac:dyDescent="0.3">
      <c r="A28" s="67" t="s">
        <v>166</v>
      </c>
      <c r="B28" s="67"/>
      <c r="C28" s="67"/>
      <c r="D28" s="67"/>
    </row>
    <row r="29" spans="1:4" x14ac:dyDescent="0.3">
      <c r="A29" s="67" t="s">
        <v>219</v>
      </c>
      <c r="B29" s="67"/>
      <c r="C29" s="67"/>
      <c r="D29" s="67"/>
    </row>
    <row r="30" spans="1:4" ht="15" customHeight="1" x14ac:dyDescent="0.3">
      <c r="A30" s="68" t="s">
        <v>220</v>
      </c>
      <c r="B30" s="69"/>
      <c r="C30" s="69"/>
      <c r="D30" s="70"/>
    </row>
    <row r="31" spans="1:4" x14ac:dyDescent="0.3">
      <c r="A31" s="42" t="s">
        <v>167</v>
      </c>
      <c r="B31" s="42" t="s">
        <v>168</v>
      </c>
      <c r="C31" s="42" t="s">
        <v>169</v>
      </c>
      <c r="D31" s="42" t="s">
        <v>170</v>
      </c>
    </row>
    <row r="32" spans="1:4" x14ac:dyDescent="0.3">
      <c r="A32" s="42" t="s">
        <v>171</v>
      </c>
      <c r="B32" s="71">
        <v>100000</v>
      </c>
      <c r="C32" s="72">
        <f>COSTI_HSE!B37</f>
        <v>65225</v>
      </c>
      <c r="D32" s="73" t="s">
        <v>172</v>
      </c>
    </row>
    <row r="33" spans="1:4" x14ac:dyDescent="0.3">
      <c r="A33" s="42" t="s">
        <v>173</v>
      </c>
      <c r="B33" s="71">
        <f>0</f>
        <v>0</v>
      </c>
      <c r="C33" s="72">
        <f>BENEFICI_HSE!B58</f>
        <v>72900</v>
      </c>
      <c r="D33" s="73" t="s">
        <v>174</v>
      </c>
    </row>
    <row r="34" spans="1:4" x14ac:dyDescent="0.3">
      <c r="A34" s="42" t="s">
        <v>175</v>
      </c>
      <c r="B34" s="71">
        <v>5</v>
      </c>
      <c r="C34" s="71">
        <f>BENEFICI_HSE!B7</f>
        <v>0</v>
      </c>
      <c r="D34" s="73" t="s">
        <v>176</v>
      </c>
    </row>
    <row r="35" spans="1:4" x14ac:dyDescent="0.3">
      <c r="A35" s="42" t="s">
        <v>177</v>
      </c>
      <c r="B35" s="71">
        <f>BENEFICI_HSE!B4</f>
        <v>50000</v>
      </c>
      <c r="C35" s="72">
        <f>BENEFICI_HSE!B23</f>
        <v>25000</v>
      </c>
      <c r="D35" s="73" t="s">
        <v>178</v>
      </c>
    </row>
    <row r="36" spans="1:4" x14ac:dyDescent="0.3">
      <c r="A36" s="42" t="s">
        <v>179</v>
      </c>
      <c r="B36" s="83">
        <f>IF(B4&gt;0,(0-B4)/B4,0)</f>
        <v>-1</v>
      </c>
      <c r="C36" s="83">
        <f>((BENEFICI_HSE!B58-COSTI_HSE!B37)/COSTI_HSE!B37)</f>
        <v>0.11766960521272518</v>
      </c>
      <c r="D36" s="73" t="s">
        <v>180</v>
      </c>
    </row>
    <row r="37" spans="1:4" x14ac:dyDescent="0.3">
      <c r="A37" s="42" t="s">
        <v>181</v>
      </c>
      <c r="B37" s="84">
        <f>C36-B36</f>
        <v>1.1176696052127251</v>
      </c>
      <c r="C37" s="85"/>
      <c r="D37" s="73" t="s">
        <v>182</v>
      </c>
    </row>
    <row r="38" spans="1:4" x14ac:dyDescent="0.3">
      <c r="A38" s="74" t="s">
        <v>216</v>
      </c>
      <c r="B38" s="74"/>
      <c r="C38" s="74"/>
    </row>
    <row r="39" spans="1:4" x14ac:dyDescent="0.3">
      <c r="A39" s="24" t="s">
        <v>183</v>
      </c>
      <c r="B39" s="24" t="s">
        <v>184</v>
      </c>
      <c r="C39" s="24" t="s">
        <v>185</v>
      </c>
    </row>
    <row r="40" spans="1:4" x14ac:dyDescent="0.3">
      <c r="A40" s="24" t="s">
        <v>144</v>
      </c>
      <c r="B40" s="75">
        <f>B14</f>
        <v>11.766960521272518</v>
      </c>
      <c r="C40" s="26" t="s">
        <v>186</v>
      </c>
    </row>
    <row r="41" spans="1:4" x14ac:dyDescent="0.3">
      <c r="A41" s="24" t="s">
        <v>187</v>
      </c>
      <c r="B41" s="64">
        <f>B17*100</f>
        <v>11.766960521272518</v>
      </c>
      <c r="C41" s="26" t="s">
        <v>188</v>
      </c>
    </row>
    <row r="42" spans="1:4" x14ac:dyDescent="0.3">
      <c r="A42" s="24" t="s">
        <v>189</v>
      </c>
      <c r="B42" s="65">
        <f>B15</f>
        <v>0.894718792866941</v>
      </c>
      <c r="C42" s="26" t="s">
        <v>190</v>
      </c>
    </row>
    <row r="43" spans="1:4" x14ac:dyDescent="0.3">
      <c r="A43" s="24" t="s">
        <v>191</v>
      </c>
      <c r="B43" s="64">
        <f>B5</f>
        <v>72900</v>
      </c>
      <c r="C43" s="26" t="s">
        <v>192</v>
      </c>
    </row>
    <row r="44" spans="1:4" x14ac:dyDescent="0.3">
      <c r="A44" s="24" t="s">
        <v>193</v>
      </c>
      <c r="B44" s="64">
        <f>B4</f>
        <v>65225</v>
      </c>
      <c r="C44" s="26" t="s">
        <v>194</v>
      </c>
    </row>
    <row r="45" spans="1:4" x14ac:dyDescent="0.3">
      <c r="A45" s="24" t="s">
        <v>195</v>
      </c>
      <c r="B45" s="64">
        <f>B5-B4</f>
        <v>7675</v>
      </c>
      <c r="C45" s="26" t="s">
        <v>196</v>
      </c>
    </row>
    <row r="46" spans="1:4" x14ac:dyDescent="0.3">
      <c r="A46" s="24" t="s">
        <v>197</v>
      </c>
      <c r="B46" s="65">
        <f>B26*100</f>
        <v>11.766960521272518</v>
      </c>
      <c r="C46" s="26" t="s">
        <v>198</v>
      </c>
    </row>
    <row r="47" spans="1:4" x14ac:dyDescent="0.3">
      <c r="A47" s="24" t="s">
        <v>199</v>
      </c>
      <c r="B47" s="64">
        <f>BENEFICI_HSE!B61</f>
        <v>0</v>
      </c>
      <c r="C47" s="26" t="s">
        <v>200</v>
      </c>
    </row>
    <row r="48" spans="1:4" ht="11.4" customHeight="1" x14ac:dyDescent="0.3">
      <c r="A48" s="24" t="s">
        <v>140</v>
      </c>
      <c r="B48" s="64">
        <f>BENEFICI_HSE!B60</f>
        <v>7.29</v>
      </c>
      <c r="C48" s="26" t="s">
        <v>201</v>
      </c>
    </row>
    <row r="49" spans="1:4" x14ac:dyDescent="0.3">
      <c r="A49" s="31" t="s">
        <v>215</v>
      </c>
      <c r="B49" s="31"/>
      <c r="C49" s="31"/>
      <c r="D49" s="76" t="s">
        <v>214</v>
      </c>
    </row>
    <row r="50" spans="1:4" x14ac:dyDescent="0.3">
      <c r="A50" s="24" t="s">
        <v>183</v>
      </c>
      <c r="B50" s="24" t="s">
        <v>202</v>
      </c>
      <c r="C50" s="24" t="s">
        <v>203</v>
      </c>
      <c r="D50" s="77" t="s">
        <v>221</v>
      </c>
    </row>
    <row r="51" spans="1:4" x14ac:dyDescent="0.3">
      <c r="A51" s="24" t="s">
        <v>204</v>
      </c>
      <c r="B51" s="26">
        <f>IFERROR((BENEFICI_HSE!B6-BENEFICI_HSE!B7)/BENEFICI_HSE!B6,0)</f>
        <v>1</v>
      </c>
      <c r="C51" s="26" t="s">
        <v>205</v>
      </c>
      <c r="D51" s="77" t="s">
        <v>222</v>
      </c>
    </row>
    <row r="52" spans="1:4" x14ac:dyDescent="0.3">
      <c r="A52" s="24" t="s">
        <v>206</v>
      </c>
      <c r="B52" s="26">
        <f>IFERROR((BENEFICI_HSE!B14-BENEFICI_HSE!B15)/BENEFICI_HSE!B14,0)</f>
        <v>0.91666666666666663</v>
      </c>
      <c r="C52" s="26" t="s">
        <v>207</v>
      </c>
      <c r="D52" s="77" t="s">
        <v>223</v>
      </c>
    </row>
    <row r="53" spans="1:4" x14ac:dyDescent="0.3">
      <c r="A53" s="24" t="s">
        <v>208</v>
      </c>
      <c r="B53" s="78" t="s">
        <v>209</v>
      </c>
      <c r="C53" s="26" t="s">
        <v>210</v>
      </c>
      <c r="D53" s="77" t="s">
        <v>224</v>
      </c>
    </row>
    <row r="57" spans="1:4" x14ac:dyDescent="0.3">
      <c r="A57" s="79"/>
    </row>
    <row r="58" spans="1:4" x14ac:dyDescent="0.3">
      <c r="A58" s="80"/>
    </row>
    <row r="59" spans="1:4" x14ac:dyDescent="0.3">
      <c r="A59" s="80"/>
    </row>
    <row r="60" spans="1:4" x14ac:dyDescent="0.3">
      <c r="A60" s="80"/>
    </row>
    <row r="61" spans="1:4" x14ac:dyDescent="0.3">
      <c r="A61" s="80"/>
    </row>
    <row r="62" spans="1:4" x14ac:dyDescent="0.3">
      <c r="A62" s="81"/>
    </row>
    <row r="63" spans="1:4" x14ac:dyDescent="0.3">
      <c r="A63" s="81"/>
    </row>
    <row r="64" spans="1:4" x14ac:dyDescent="0.3">
      <c r="A64" s="81"/>
    </row>
    <row r="65" spans="1:1" x14ac:dyDescent="0.3">
      <c r="A65" s="81"/>
    </row>
    <row r="66" spans="1:1" x14ac:dyDescent="0.3">
      <c r="A66" s="81"/>
    </row>
    <row r="67" spans="1:1" x14ac:dyDescent="0.3">
      <c r="A67" s="81"/>
    </row>
    <row r="68" spans="1:1" x14ac:dyDescent="0.3">
      <c r="A68" s="81"/>
    </row>
    <row r="69" spans="1:1" x14ac:dyDescent="0.3">
      <c r="A69" s="81"/>
    </row>
  </sheetData>
  <mergeCells count="10">
    <mergeCell ref="A30:D30"/>
    <mergeCell ref="A19:C19"/>
    <mergeCell ref="A8:C8"/>
    <mergeCell ref="A1:C1"/>
    <mergeCell ref="A49:C49"/>
    <mergeCell ref="A38:C38"/>
    <mergeCell ref="B37:C37"/>
    <mergeCell ref="A27:D27"/>
    <mergeCell ref="A28:D28"/>
    <mergeCell ref="A29:D2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4AE8FA-A147-461E-B7B7-041836AC6557}">
  <dimension ref="A1:E9"/>
  <sheetViews>
    <sheetView showGridLines="0" workbookViewId="0">
      <selection activeCell="E9" sqref="E9"/>
    </sheetView>
  </sheetViews>
  <sheetFormatPr defaultColWidth="54.44140625" defaultRowHeight="14.4" x14ac:dyDescent="0.3"/>
  <cols>
    <col min="1" max="1" width="21" style="14" bestFit="1" customWidth="1"/>
    <col min="2" max="2" width="15.33203125" style="14" customWidth="1"/>
    <col min="3" max="3" width="29.5546875" style="14" bestFit="1" customWidth="1"/>
    <col min="4" max="16384" width="54.44140625" style="14"/>
  </cols>
  <sheetData>
    <row r="1" spans="1:5" x14ac:dyDescent="0.3">
      <c r="A1" s="2" t="s">
        <v>183</v>
      </c>
      <c r="B1" s="2" t="s">
        <v>226</v>
      </c>
      <c r="C1" s="2" t="s">
        <v>138</v>
      </c>
      <c r="D1" s="1"/>
      <c r="E1" s="1"/>
    </row>
    <row r="2" spans="1:5" ht="15" x14ac:dyDescent="0.3">
      <c r="A2" s="1" t="s">
        <v>227</v>
      </c>
      <c r="B2" s="59">
        <f>CALCOLO_ROI!B4</f>
        <v>65225</v>
      </c>
      <c r="C2" s="1" t="s">
        <v>228</v>
      </c>
      <c r="D2" s="1"/>
      <c r="E2" s="1"/>
    </row>
    <row r="3" spans="1:5" ht="15" x14ac:dyDescent="0.3">
      <c r="A3" s="1" t="s">
        <v>229</v>
      </c>
      <c r="B3" s="59">
        <f>CALCOLO_ROI!B5</f>
        <v>72900</v>
      </c>
      <c r="C3" s="1" t="s">
        <v>230</v>
      </c>
      <c r="D3" s="1"/>
      <c r="E3" s="1"/>
    </row>
    <row r="4" spans="1:5" ht="15" x14ac:dyDescent="0.3">
      <c r="A4" s="1" t="s">
        <v>231</v>
      </c>
      <c r="B4" s="4">
        <f>B3/B2</f>
        <v>1.1176696052127253</v>
      </c>
      <c r="C4" s="1" t="s">
        <v>232</v>
      </c>
      <c r="D4" s="1"/>
      <c r="E4" s="1"/>
    </row>
    <row r="5" spans="1:5" ht="15" x14ac:dyDescent="0.3">
      <c r="A5" s="1" t="s">
        <v>225</v>
      </c>
      <c r="B5" s="4">
        <f>1</f>
        <v>1</v>
      </c>
      <c r="C5" s="1" t="s">
        <v>233</v>
      </c>
      <c r="D5" s="1"/>
      <c r="E5" s="1"/>
    </row>
    <row r="6" spans="1:5" x14ac:dyDescent="0.3">
      <c r="A6" s="1"/>
      <c r="B6" s="3"/>
      <c r="C6" s="3"/>
      <c r="D6" s="1"/>
      <c r="E6" s="1"/>
    </row>
    <row r="7" spans="1:5" x14ac:dyDescent="0.3">
      <c r="A7" s="2"/>
      <c r="B7" s="2"/>
    </row>
    <row r="8" spans="1:5" ht="15" x14ac:dyDescent="0.3">
      <c r="A8" s="1"/>
      <c r="B8" s="59"/>
    </row>
    <row r="9" spans="1:5" ht="15" x14ac:dyDescent="0.3">
      <c r="A9" s="1"/>
      <c r="B9" s="4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INIZIA QUI</vt:lpstr>
      <vt:lpstr>COSTI_HSE</vt:lpstr>
      <vt:lpstr>BENEFICI_HSE</vt:lpstr>
      <vt:lpstr>CALCOLO_ROI</vt:lpstr>
      <vt:lpstr>SINTESI DATI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Michele Scimé</dc:creator>
  <cp:lastModifiedBy>Michele Scimé</cp:lastModifiedBy>
  <dcterms:created xsi:type="dcterms:W3CDTF">2025-10-13T08:46:30Z</dcterms:created>
  <dcterms:modified xsi:type="dcterms:W3CDTF">2025-10-13T11:30:54Z</dcterms:modified>
</cp:coreProperties>
</file>